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nfrasuisse01.sharepoint.com/sites/Grundbildung/Dokumente/Lohnempfehlung/2026/"/>
    </mc:Choice>
  </mc:AlternateContent>
  <xr:revisionPtr revIDLastSave="121" documentId="11_1B408AAEE972DEF2C6206EE716BE713B45BB4E29" xr6:coauthVersionLast="47" xr6:coauthVersionMax="47" xr10:uidLastSave="{5FCA4B29-47F2-4BAC-BAAC-91F586D3E35C}"/>
  <bookViews>
    <workbookView xWindow="-108" yWindow="-108" windowWidth="23256" windowHeight="13896" tabRatio="464" xr2:uid="{00000000-000D-0000-FFFF-FFFF00000000}"/>
  </bookViews>
  <sheets>
    <sheet name="Recommandations salariale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13" i="8"/>
  <c r="M14" i="8" l="1"/>
  <c r="I44" i="8" l="1"/>
  <c r="O44" i="8"/>
  <c r="V6" i="8" l="1"/>
  <c r="R6" i="8"/>
  <c r="W6" i="8"/>
  <c r="U6" i="8"/>
  <c r="T6" i="8"/>
  <c r="S6" i="8"/>
  <c r="Q6" i="8"/>
  <c r="K18" i="8"/>
  <c r="P33" i="8" l="1"/>
  <c r="P44" i="8" s="1"/>
  <c r="G33" i="8" s="1"/>
  <c r="K33" i="8"/>
  <c r="M48" i="8"/>
  <c r="M27" i="8"/>
  <c r="M25" i="8"/>
  <c r="M23" i="8"/>
  <c r="P6" i="8"/>
  <c r="K19" i="8" s="1"/>
  <c r="E16" i="8" s="1"/>
  <c r="M8" i="8"/>
  <c r="K8" i="8"/>
  <c r="M28" i="8" l="1"/>
  <c r="G21" i="8" s="1"/>
  <c r="M32" i="8"/>
  <c r="M33" i="8" s="1"/>
  <c r="G28" i="8" s="1"/>
  <c r="K20" i="8"/>
  <c r="D16" i="8" s="1"/>
  <c r="M47" i="8" l="1"/>
  <c r="G38" i="8" s="1"/>
  <c r="M19" i="8"/>
  <c r="G16" i="8" s="1"/>
  <c r="F41" i="8" l="1"/>
  <c r="G47" i="8"/>
  <c r="G40" i="8"/>
  <c r="G48" i="8" s="1"/>
  <c r="G50" i="8" l="1"/>
</calcChain>
</file>

<file path=xl/sharedStrings.xml><?xml version="1.0" encoding="utf-8"?>
<sst xmlns="http://schemas.openxmlformats.org/spreadsheetml/2006/main" count="77" uniqueCount="77">
  <si>
    <r>
      <rPr>
        <b/>
        <sz val="18"/>
        <rFont val="Arial"/>
        <family val="2"/>
      </rPr>
      <t xml:space="preserve">Adaptations par la Fédération Infra
</t>
    </r>
    <r>
      <rPr>
        <sz val="12"/>
        <color rgb="FF1F497D"/>
        <rFont val="Arial"/>
      </rPr>
      <t>Adaptations périodiques seulement dans les champs bleus</t>
    </r>
  </si>
  <si>
    <r>
      <rPr>
        <sz val="10"/>
        <rFont val="Arial"/>
      </rPr>
      <t xml:space="preserve">La recommandation dépend des salaires de base prévus dans la </t>
    </r>
    <r>
      <rPr>
        <b/>
        <sz val="10"/>
        <rFont val="Arial"/>
      </rPr>
      <t>Convention nationale de la Société suisse des entrepreneurs</t>
    </r>
    <r>
      <rPr>
        <sz val="10"/>
        <rFont val="Arial"/>
      </rPr>
      <t xml:space="preserve"> en vigueur actuellement. (valeur moyenne de toutes les zones) </t>
    </r>
  </si>
  <si>
    <r>
      <rPr>
        <b/>
        <sz val="10"/>
        <rFont val="Arial"/>
        <family val="2"/>
      </rPr>
      <t>CN actuelle</t>
    </r>
  </si>
  <si>
    <r>
      <rPr>
        <sz val="10"/>
        <rFont val="Arial"/>
        <family val="2"/>
      </rPr>
      <t>Entrer les salaires dans les champs bleus</t>
    </r>
  </si>
  <si>
    <r>
      <rPr>
        <b/>
        <sz val="10"/>
        <rFont val="Arial"/>
        <family val="2"/>
      </rPr>
      <t>Rabais selon l'âge et la formation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</si>
  <si>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</si>
  <si>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B</t>
    </r>
  </si>
  <si>
    <r>
      <rPr>
        <sz val="10"/>
        <rFont val="Arial"/>
        <family val="2"/>
      </rPr>
      <t>Age</t>
    </r>
  </si>
  <si>
    <r>
      <rPr>
        <sz val="10"/>
        <rFont val="Arial"/>
        <family val="2"/>
      </rPr>
      <t>Classe de salaire Q (comme base pour les formations CFC)</t>
    </r>
  </si>
  <si>
    <r>
      <rPr>
        <sz val="10"/>
        <rFont val="Arial"/>
        <family val="2"/>
      </rPr>
      <t>Zone rouge</t>
    </r>
  </si>
  <si>
    <r>
      <rPr>
        <sz val="10"/>
        <rFont val="Arial"/>
        <family val="2"/>
      </rPr>
      <t>Form.</t>
    </r>
  </si>
  <si>
    <r>
      <rPr>
        <sz val="10"/>
        <rFont val="Arial"/>
        <family val="2"/>
      </rPr>
      <t>Classe de salaire B (comme base pour les formations AFP)</t>
    </r>
  </si>
  <si>
    <r>
      <rPr>
        <sz val="10"/>
        <rFont val="Arial"/>
        <family val="2"/>
      </rPr>
      <t>Zone bleue</t>
    </r>
  </si>
  <si>
    <r>
      <rPr>
        <sz val="10"/>
        <rFont val="Arial"/>
        <family val="2"/>
      </rPr>
      <t>Combi</t>
    </r>
  </si>
  <si>
    <r>
      <rPr>
        <sz val="10"/>
        <rFont val="Arial"/>
        <family val="2"/>
      </rPr>
      <t>Zone verte</t>
    </r>
  </si>
  <si>
    <r>
      <rPr>
        <sz val="10"/>
        <rFont val="Arial"/>
        <family val="2"/>
      </rPr>
      <t>Salaire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</si>
  <si>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</si>
  <si>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</si>
  <si>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</si>
  <si>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</si>
  <si>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B</t>
    </r>
  </si>
  <si>
    <r>
      <rPr>
        <sz val="10"/>
        <rFont val="Arial"/>
        <family val="2"/>
      </rPr>
      <t>B</t>
    </r>
  </si>
  <si>
    <r>
      <rPr>
        <sz val="10"/>
        <rFont val="Arial"/>
        <family val="2"/>
      </rPr>
      <t>Q</t>
    </r>
  </si>
  <si>
    <r>
      <rPr>
        <sz val="10"/>
        <rFont val="Arial"/>
        <family val="2"/>
      </rPr>
      <t>Q</t>
    </r>
  </si>
  <si>
    <r>
      <rPr>
        <i/>
        <sz val="10"/>
        <rFont val="Arial"/>
        <family val="2"/>
      </rPr>
      <t>Valeur moyenne</t>
    </r>
  </si>
  <si>
    <r>
      <rPr>
        <b/>
        <sz val="14"/>
        <rFont val="Arial"/>
        <family val="2"/>
      </rPr>
      <t>Salaire de base</t>
    </r>
  </si>
  <si>
    <r>
      <rPr>
        <b/>
        <sz val="10"/>
        <rFont val="Arial"/>
        <family val="2"/>
      </rPr>
      <t>Données sur les apprenant/es</t>
    </r>
  </si>
  <si>
    <r>
      <rPr>
        <sz val="10"/>
        <rFont val="Arial"/>
        <family val="2"/>
      </rPr>
      <t>Ne pas effectuer d'adaptations ici</t>
    </r>
  </si>
  <si>
    <r>
      <rPr>
        <b/>
        <sz val="10"/>
        <rFont val="Arial"/>
        <family val="2"/>
      </rPr>
      <t>Age</t>
    </r>
  </si>
  <si>
    <r>
      <rPr>
        <b/>
        <sz val="10"/>
        <rFont val="Arial"/>
        <family val="2"/>
      </rPr>
      <t>Formation</t>
    </r>
  </si>
  <si>
    <r>
      <rPr>
        <b/>
        <sz val="10"/>
        <rFont val="Arial"/>
        <family val="2"/>
      </rPr>
      <t>Année d'apprentissage</t>
    </r>
  </si>
  <si>
    <r>
      <rPr>
        <b/>
        <sz val="10"/>
        <rFont val="Arial"/>
        <family val="2"/>
      </rPr>
      <t>Salaire de base mensuel calculé</t>
    </r>
  </si>
  <si>
    <r>
      <rPr>
        <sz val="10"/>
        <rFont val="Arial"/>
        <family val="2"/>
      </rPr>
      <t>Code combi</t>
    </r>
  </si>
  <si>
    <r>
      <rPr>
        <b/>
        <sz val="14"/>
        <rFont val="Arial"/>
        <family val="2"/>
      </rPr>
      <t>Prime</t>
    </r>
  </si>
  <si>
    <r>
      <rPr>
        <sz val="10"/>
        <rFont val="Arial"/>
        <family val="2"/>
      </rPr>
      <t>Classe de salaire</t>
    </r>
  </si>
  <si>
    <r>
      <rPr>
        <b/>
        <sz val="12"/>
        <rFont val="Arial"/>
        <family val="2"/>
      </rPr>
      <t>Rapport sur la formation</t>
    </r>
  </si>
  <si>
    <r>
      <rPr>
        <sz val="10"/>
        <rFont val="Arial"/>
        <family val="2"/>
      </rPr>
      <t>Pourcentage</t>
    </r>
  </si>
  <si>
    <r>
      <rPr>
        <sz val="10"/>
        <rFont val="Arial"/>
        <family val="2"/>
      </rPr>
      <t>Compétences professionnelles</t>
    </r>
  </si>
  <si>
    <r>
      <rPr>
        <b/>
        <sz val="10"/>
        <rFont val="Arial"/>
        <family val="2"/>
      </rPr>
      <t>Rapport sur la formation</t>
    </r>
  </si>
  <si>
    <r>
      <rPr>
        <b/>
        <sz val="10"/>
        <rFont val="Arial"/>
        <family val="2"/>
      </rPr>
      <t>Evaluation (output)</t>
    </r>
  </si>
  <si>
    <r>
      <rPr>
        <b/>
        <sz val="10"/>
        <rFont val="Arial"/>
        <family val="2"/>
      </rPr>
      <t>Nombre de points</t>
    </r>
  </si>
  <si>
    <r>
      <rPr>
        <sz val="10"/>
        <rFont val="Arial"/>
        <family val="2"/>
      </rPr>
      <t>Compétences méthodologiques</t>
    </r>
  </si>
  <si>
    <r>
      <rPr>
        <sz val="10"/>
        <rFont val="Arial"/>
        <family val="2"/>
      </rPr>
      <t>élevées</t>
    </r>
  </si>
  <si>
    <r>
      <rPr>
        <sz val="10"/>
        <rFont val="Arial"/>
        <family val="2"/>
      </rPr>
      <t>bonnes</t>
    </r>
  </si>
  <si>
    <r>
      <rPr>
        <sz val="10"/>
        <rFont val="Arial"/>
        <family val="2"/>
      </rPr>
      <t>Compétences personnelles et sociales</t>
    </r>
  </si>
  <si>
    <r>
      <rPr>
        <sz val="10"/>
        <rFont val="Arial"/>
        <family val="2"/>
      </rPr>
      <t>existantes</t>
    </r>
  </si>
  <si>
    <r>
      <rPr>
        <sz val="10"/>
        <rFont val="Arial"/>
        <family val="2"/>
      </rPr>
      <t>mauvaises</t>
    </r>
  </si>
  <si>
    <r>
      <rPr>
        <b/>
        <sz val="12"/>
        <rFont val="Arial"/>
        <family val="2"/>
      </rPr>
      <t>Feuilles de travail</t>
    </r>
  </si>
  <si>
    <r>
      <rPr>
        <sz val="10"/>
        <rFont val="Arial"/>
        <family val="2"/>
      </rPr>
      <t>Exhaustivité</t>
    </r>
  </si>
  <si>
    <r>
      <rPr>
        <sz val="10"/>
        <rFont val="Arial"/>
        <family val="2"/>
      </rPr>
      <t>dont correctes</t>
    </r>
  </si>
  <si>
    <r>
      <rPr>
        <b/>
        <sz val="10"/>
        <rFont val="Arial"/>
        <family val="2"/>
      </rPr>
      <t>Exhaustivité</t>
    </r>
  </si>
  <si>
    <r>
      <rPr>
        <b/>
        <sz val="10"/>
        <rFont val="Arial"/>
        <family val="2"/>
      </rPr>
      <t>dont correctes</t>
    </r>
  </si>
  <si>
    <r>
      <rPr>
        <sz val="10"/>
        <rFont val="Arial"/>
      </rPr>
      <t>Nombre de points</t>
    </r>
  </si>
  <si>
    <r>
      <rPr>
        <b/>
        <sz val="10"/>
        <rFont val="Arial"/>
        <family val="2"/>
      </rPr>
      <t>Notes</t>
    </r>
  </si>
  <si>
    <r>
      <rPr>
        <b/>
        <sz val="10"/>
        <rFont val="Arial"/>
        <family val="2"/>
      </rPr>
      <t>CIE</t>
    </r>
  </si>
  <si>
    <r>
      <rPr>
        <b/>
        <sz val="12"/>
        <rFont val="Arial"/>
        <family val="2"/>
      </rPr>
      <t>Notes moyennes dans les cours spécialisés et interentreprises</t>
    </r>
  </si>
  <si>
    <r>
      <rPr>
        <b/>
        <sz val="10"/>
        <rFont val="Arial"/>
        <family val="2"/>
      </rPr>
      <t>Calcul de la prime mensuelle</t>
    </r>
  </si>
  <si>
    <r>
      <rPr>
        <sz val="8"/>
        <rFont val="Arial"/>
        <family val="2"/>
      </rPr>
      <t>Prime = salaire de base * nombre de points réalisés / (nombre de points maximal * 1.5)</t>
    </r>
  </si>
  <si>
    <r>
      <rPr>
        <b/>
        <sz val="14"/>
        <rFont val="Arial"/>
        <family val="2"/>
      </rPr>
      <t>Recommandation</t>
    </r>
  </si>
  <si>
    <r>
      <rPr>
        <sz val="10"/>
        <rFont val="Arial"/>
        <family val="2"/>
      </rPr>
      <t>Salaire de base par mois</t>
    </r>
  </si>
  <si>
    <r>
      <rPr>
        <sz val="10"/>
        <rFont val="Arial"/>
        <family val="2"/>
      </rPr>
      <t>+ prime par mois</t>
    </r>
  </si>
  <si>
    <r>
      <rPr>
        <sz val="10"/>
        <rFont val="Arial"/>
        <family val="2"/>
      </rPr>
      <t>Total du calcul de la prime</t>
    </r>
  </si>
  <si>
    <r>
      <rPr>
        <sz val="10"/>
        <rFont val="Arial"/>
        <family val="2"/>
      </rPr>
      <t>Maximum</t>
    </r>
  </si>
  <si>
    <r>
      <rPr>
        <b/>
        <sz val="12"/>
        <rFont val="Arial"/>
        <family val="2"/>
      </rPr>
      <t>Salaire par mois</t>
    </r>
  </si>
  <si>
    <r>
      <rPr>
        <sz val="10"/>
        <rFont val="Arial"/>
      </rPr>
      <t>Facteur de prime</t>
    </r>
  </si>
  <si>
    <t>Formation initiale CFC pour titulaires d'une AFP</t>
  </si>
  <si>
    <t>18 ans ou plus jeune</t>
  </si>
  <si>
    <t>plus agé(e) que 18 ans</t>
  </si>
  <si>
    <t>Âge de l'apprenant/e en début de formation</t>
  </si>
  <si>
    <t>Formation</t>
  </si>
  <si>
    <t>Année de formation</t>
  </si>
  <si>
    <t>Attestation des cours spécialisés</t>
  </si>
  <si>
    <t>Attestations des cours interentreprises</t>
  </si>
  <si>
    <t>Formation initiale CFC</t>
  </si>
  <si>
    <t>Deuxième formation CFC</t>
  </si>
  <si>
    <t>Formation initiale AFP</t>
  </si>
  <si>
    <r>
      <t xml:space="preserve">Recommandations de rémunération des apprenants dans les 
disciplines professionnelles Construction de routes et Travaux de fondation
</t>
    </r>
    <r>
      <rPr>
        <b/>
        <i/>
        <sz val="11"/>
        <rFont val="Arial"/>
      </rPr>
      <t>Edition du 1</t>
    </r>
    <r>
      <rPr>
        <b/>
        <i/>
        <vertAlign val="superscript"/>
        <sz val="11"/>
        <rFont val="Arial"/>
      </rPr>
      <t>er</t>
    </r>
    <r>
      <rPr>
        <b/>
        <i/>
        <sz val="11"/>
        <rFont val="Arial"/>
      </rPr>
      <t xml:space="preserve"> janvier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</si>
</sst>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"/>
    <numFmt numFmtId="166" formatCode="_ [$Fr.-807]\ * #,##0.00_ ;_ [$Fr.-807]\ * \-#,##0.00_ ;_ [$Fr.-807]\ * &quot;-&quot;??_ ;_ @_ 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</font>
    <font>
      <i/>
      <sz val="1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0"/>
      <name val="Arial"/>
    </font>
    <font>
      <b/>
      <i/>
      <sz val="11"/>
      <name val="Arial"/>
    </font>
    <font>
      <b/>
      <i/>
      <vertAlign val="superscript"/>
      <sz val="11"/>
      <name val="Arial"/>
    </font>
    <font>
      <sz val="12"/>
      <color rgb="FF1F497D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1" applyNumberFormat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0" fillId="0" borderId="0" xfId="2" applyFont="1" applyAlignment="1">
      <alignment vertical="center"/>
    </xf>
    <xf numFmtId="43" fontId="0" fillId="0" borderId="0" xfId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 applyProtection="1">
      <alignment vertical="center"/>
    </xf>
    <xf numFmtId="0" fontId="1" fillId="0" borderId="1" xfId="0" quotePrefix="1" applyFont="1" applyBorder="1" applyAlignment="1">
      <alignment vertical="center"/>
    </xf>
    <xf numFmtId="9" fontId="7" fillId="0" borderId="0" xfId="0" applyNumberFormat="1" applyFont="1" applyAlignment="1">
      <alignment horizontal="right" vertical="center"/>
    </xf>
    <xf numFmtId="9" fontId="0" fillId="0" borderId="1" xfId="0" applyNumberFormat="1" applyBorder="1" applyAlignment="1">
      <alignment vertical="center"/>
    </xf>
    <xf numFmtId="166" fontId="4" fillId="0" borderId="1" xfId="1" applyNumberFormat="1" applyFont="1" applyBorder="1" applyAlignment="1" applyProtection="1">
      <alignment vertical="center"/>
    </xf>
    <xf numFmtId="164" fontId="4" fillId="0" borderId="1" xfId="3" applyFont="1" applyBorder="1" applyAlignment="1" applyProtection="1">
      <alignment vertical="center"/>
    </xf>
    <xf numFmtId="166" fontId="0" fillId="0" borderId="0" xfId="0" applyNumberFormat="1" applyAlignment="1">
      <alignment vertical="center"/>
    </xf>
    <xf numFmtId="166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3" borderId="0" xfId="1" applyNumberFormat="1" applyFill="1" applyBorder="1" applyAlignment="1" applyProtection="1">
      <alignment horizontal="center" vertical="center"/>
      <protection locked="0"/>
    </xf>
    <xf numFmtId="9" fontId="0" fillId="3" borderId="2" xfId="0" applyNumberFormat="1" applyFill="1" applyBorder="1" applyAlignment="1">
      <alignment horizontal="center" vertical="center"/>
    </xf>
    <xf numFmtId="3" fontId="1" fillId="0" borderId="0" xfId="1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9" fontId="7" fillId="0" borderId="1" xfId="0" applyNumberFormat="1" applyFont="1" applyBorder="1" applyAlignment="1">
      <alignment vertical="center"/>
    </xf>
    <xf numFmtId="43" fontId="7" fillId="0" borderId="1" xfId="1" applyFont="1" applyBorder="1" applyAlignment="1" applyProtection="1">
      <alignment vertical="center"/>
    </xf>
    <xf numFmtId="0" fontId="4" fillId="0" borderId="0" xfId="0" applyFont="1" applyAlignment="1">
      <alignment horizontal="left" vertical="center" indent="2"/>
    </xf>
    <xf numFmtId="9" fontId="1" fillId="0" borderId="0" xfId="2" applyFont="1" applyBorder="1" applyAlignment="1" applyProtection="1">
      <alignment horizontal="right" vertical="center"/>
    </xf>
    <xf numFmtId="0" fontId="0" fillId="0" borderId="0" xfId="0" applyAlignment="1">
      <alignment horizontal="left" vertical="center" indent="4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2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9" fontId="4" fillId="2" borderId="0" xfId="2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2" borderId="0" xfId="0" applyFont="1" applyFill="1" applyAlignment="1">
      <alignment vertical="center"/>
    </xf>
    <xf numFmtId="3" fontId="4" fillId="2" borderId="0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1" fillId="2" borderId="0" xfId="2" applyFont="1" applyFill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4" applyFont="1" applyBorder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9" fontId="1" fillId="0" borderId="0" xfId="2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4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Komma" xfId="1" builtinId="3"/>
    <cellStyle name="Link" xfId="4" builtinId="8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16" fmlaLink="$K$16" fmlaRange="$K$12:$K$15" noThreeD="1" sel="2" val="0"/>
</file>

<file path=xl/ctrlProps/ctrlProp10.xml><?xml version="1.0" encoding="utf-8"?>
<formControlPr xmlns="http://schemas.microsoft.com/office/spreadsheetml/2009/9/main" objectType="Drop" dropLines="2" dropStyle="combo" dx="16" fmlaLink="$I$14" fmlaRange="$I$12:$I$13" noThreeD="1" sel="2" val="0"/>
</file>

<file path=xl/ctrlProps/ctrlProp2.xml><?xml version="1.0" encoding="utf-8"?>
<formControlPr xmlns="http://schemas.microsoft.com/office/spreadsheetml/2009/9/main" objectType="Drop" dropLines="3" dropStyle="combo" dx="16" fmlaLink="$M$15" fmlaRange="$M$12:$M$14" noThreeD="1" sel="2" val="0"/>
</file>

<file path=xl/ctrlProps/ctrlProp3.xml><?xml version="1.0" encoding="utf-8"?>
<formControlPr xmlns="http://schemas.microsoft.com/office/spreadsheetml/2009/9/main" objectType="Drop" dropLines="4" dropStyle="combo" dx="16" fmlaLink="$K$23" fmlaRange="$I$23:$I$26" noThreeD="1" sel="2" val="0"/>
</file>

<file path=xl/ctrlProps/ctrlProp4.xml><?xml version="1.0" encoding="utf-8"?>
<formControlPr xmlns="http://schemas.microsoft.com/office/spreadsheetml/2009/9/main" objectType="Drop" dropLines="4" dropStyle="combo" dx="16" fmlaLink="$K$25" fmlaRange="$I$23:$I$26" noThreeD="1" sel="2" val="0"/>
</file>

<file path=xl/ctrlProps/ctrlProp5.xml><?xml version="1.0" encoding="utf-8"?>
<formControlPr xmlns="http://schemas.microsoft.com/office/spreadsheetml/2009/9/main" objectType="Drop" dropLines="4" dropStyle="combo" dx="16" fmlaLink="$K$27" fmlaRange="$I$23:$I$26" noThreeD="1" sel="2" val="0"/>
</file>

<file path=xl/ctrlProps/ctrlProp6.xml><?xml version="1.0" encoding="utf-8"?>
<formControlPr xmlns="http://schemas.microsoft.com/office/spreadsheetml/2009/9/main" objectType="Drop" dropLines="10" dropStyle="combo" dx="16" fmlaLink="$I$43" fmlaRange="$I$32:$I$42" noThreeD="1" sel="10"/>
</file>

<file path=xl/ctrlProps/ctrlProp7.xml><?xml version="1.0" encoding="utf-8"?>
<formControlPr xmlns="http://schemas.microsoft.com/office/spreadsheetml/2009/9/main" objectType="Drop" dropLines="10" dropStyle="combo" dx="16" fmlaLink="$K$32" fmlaRange="$I$32:$I$42" noThreeD="1" sel="9" val="0"/>
</file>

<file path=xl/ctrlProps/ctrlProp8.xml><?xml version="1.0" encoding="utf-8"?>
<formControlPr xmlns="http://schemas.microsoft.com/office/spreadsheetml/2009/9/main" objectType="Drop" dropLines="11" dropStyle="combo" dx="16" fmlaLink="$O$43" fmlaRange="$O$32:$O$42" noThreeD="1" sel="2" val="0"/>
</file>

<file path=xl/ctrlProps/ctrlProp9.xml><?xml version="1.0" encoding="utf-8"?>
<formControlPr xmlns="http://schemas.microsoft.com/office/spreadsheetml/2009/9/main" objectType="Drop" dropLines="11" dropStyle="combo" dx="16" fmlaLink="$P$32" fmlaRange="$O$32:$O$42" noThreeD="1" sel="2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</xdr:rowOff>
        </xdr:from>
        <xdr:to>
          <xdr:col>6</xdr:col>
          <xdr:colOff>914400</xdr:colOff>
          <xdr:row>12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15240</xdr:rowOff>
        </xdr:from>
        <xdr:to>
          <xdr:col>6</xdr:col>
          <xdr:colOff>914400</xdr:colOff>
          <xdr:row>14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21</xdr:row>
          <xdr:rowOff>15240</xdr:rowOff>
        </xdr:from>
        <xdr:to>
          <xdr:col>6</xdr:col>
          <xdr:colOff>929640</xdr:colOff>
          <xdr:row>22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23</xdr:row>
          <xdr:rowOff>15240</xdr:rowOff>
        </xdr:from>
        <xdr:to>
          <xdr:col>6</xdr:col>
          <xdr:colOff>929640</xdr:colOff>
          <xdr:row>24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25</xdr:row>
          <xdr:rowOff>15240</xdr:rowOff>
        </xdr:from>
        <xdr:to>
          <xdr:col>6</xdr:col>
          <xdr:colOff>929640</xdr:colOff>
          <xdr:row>26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28</xdr:row>
          <xdr:rowOff>15240</xdr:rowOff>
        </xdr:from>
        <xdr:to>
          <xdr:col>6</xdr:col>
          <xdr:colOff>914400</xdr:colOff>
          <xdr:row>29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30</xdr:row>
          <xdr:rowOff>15240</xdr:rowOff>
        </xdr:from>
        <xdr:to>
          <xdr:col>6</xdr:col>
          <xdr:colOff>914400</xdr:colOff>
          <xdr:row>31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33</xdr:row>
          <xdr:rowOff>15240</xdr:rowOff>
        </xdr:from>
        <xdr:to>
          <xdr:col>6</xdr:col>
          <xdr:colOff>914400</xdr:colOff>
          <xdr:row>34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35</xdr:row>
          <xdr:rowOff>15240</xdr:rowOff>
        </xdr:from>
        <xdr:to>
          <xdr:col>6</xdr:col>
          <xdr:colOff>906780</xdr:colOff>
          <xdr:row>36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9</xdr:row>
          <xdr:rowOff>15240</xdr:rowOff>
        </xdr:from>
        <xdr:to>
          <xdr:col>6</xdr:col>
          <xdr:colOff>914400</xdr:colOff>
          <xdr:row>10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baumeister.ch/fr/conventions-collectives-de-travail/convention-nationale/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://www.verkehrswegbauer.ch/verkehrswegbau/ausbildungen/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X57"/>
  <sheetViews>
    <sheetView showGridLines="0" tabSelected="1" view="pageLayout" zoomScaleNormal="100" workbookViewId="0">
      <selection activeCell="F8" sqref="F8"/>
    </sheetView>
  </sheetViews>
  <sheetFormatPr baseColWidth="10" defaultColWidth="5.77734375" defaultRowHeight="13.2" x14ac:dyDescent="0.25"/>
  <cols>
    <col min="1" max="1" width="4.6640625" style="1" customWidth="1"/>
    <col min="2" max="2" width="44.77734375" style="1" bestFit="1" customWidth="1"/>
    <col min="3" max="3" width="11.33203125" style="1" customWidth="1"/>
    <col min="4" max="4" width="12.6640625" style="1" customWidth="1"/>
    <col min="5" max="5" width="15.109375" style="1" customWidth="1"/>
    <col min="6" max="6" width="12.77734375" style="1" customWidth="1"/>
    <col min="7" max="7" width="18.6640625" style="1" customWidth="1"/>
    <col min="8" max="8" width="4.109375" style="1" customWidth="1"/>
    <col min="9" max="9" width="19.21875" style="1" hidden="1" customWidth="1"/>
    <col min="10" max="10" width="1.33203125" style="1" hidden="1" customWidth="1"/>
    <col min="11" max="11" width="20" style="1" hidden="1" customWidth="1"/>
    <col min="12" max="12" width="1.33203125" style="1" hidden="1" customWidth="1"/>
    <col min="13" max="13" width="20" style="1" hidden="1" customWidth="1"/>
    <col min="14" max="14" width="1.33203125" style="1" hidden="1" customWidth="1"/>
    <col min="15" max="15" width="7.33203125" style="1" hidden="1" customWidth="1"/>
    <col min="16" max="23" width="4.77734375" style="1" hidden="1" customWidth="1"/>
    <col min="24" max="24" width="5.77734375" style="1" hidden="1" customWidth="1"/>
    <col min="25" max="26" width="0" style="1" hidden="1" customWidth="1"/>
    <col min="27" max="16384" width="5.77734375" style="1"/>
  </cols>
  <sheetData>
    <row r="1" spans="1:23" ht="66.75" customHeight="1" x14ac:dyDescent="0.25">
      <c r="A1" s="79" t="s">
        <v>76</v>
      </c>
      <c r="B1" s="79"/>
      <c r="C1" s="79"/>
      <c r="D1" s="79"/>
      <c r="E1" s="79"/>
      <c r="F1" s="79"/>
      <c r="G1" s="79"/>
      <c r="I1" s="81" t="s">
        <v>0</v>
      </c>
      <c r="J1" s="81"/>
      <c r="K1" s="81"/>
      <c r="L1" s="81"/>
      <c r="M1" s="81"/>
      <c r="N1" s="81"/>
      <c r="O1" s="81"/>
      <c r="P1" s="81"/>
      <c r="Q1" s="81"/>
      <c r="R1" s="4"/>
      <c r="S1" s="4"/>
      <c r="T1" s="4"/>
      <c r="U1" s="4"/>
      <c r="V1" s="4"/>
      <c r="W1" s="4"/>
    </row>
    <row r="2" spans="1:23" ht="15" customHeight="1" x14ac:dyDescent="0.25">
      <c r="A2" s="2"/>
    </row>
    <row r="3" spans="1:23" ht="12.75" customHeight="1" x14ac:dyDescent="0.25">
      <c r="B3" s="80" t="s">
        <v>1</v>
      </c>
      <c r="C3" s="80"/>
      <c r="D3" s="80"/>
      <c r="E3" s="80"/>
      <c r="F3" s="80"/>
      <c r="I3" s="69" t="s">
        <v>2</v>
      </c>
      <c r="J3" s="16"/>
      <c r="K3" s="34" t="s">
        <v>3</v>
      </c>
      <c r="L3" s="34"/>
      <c r="M3" s="4"/>
      <c r="O3" s="8" t="s">
        <v>4</v>
      </c>
    </row>
    <row r="4" spans="1:23" ht="12.75" customHeight="1" x14ac:dyDescent="0.25">
      <c r="B4" s="80"/>
      <c r="C4" s="80"/>
      <c r="D4" s="80"/>
      <c r="E4" s="80"/>
      <c r="F4" s="80"/>
      <c r="G4" s="6"/>
      <c r="K4" s="25" t="s">
        <v>5</v>
      </c>
      <c r="L4" s="25"/>
      <c r="M4" s="25" t="s">
        <v>6</v>
      </c>
      <c r="N4" s="25"/>
      <c r="O4" s="63" t="s">
        <v>7</v>
      </c>
      <c r="P4" s="64">
        <v>1</v>
      </c>
      <c r="Q4" s="64">
        <v>2</v>
      </c>
      <c r="R4" s="64">
        <v>1</v>
      </c>
      <c r="S4" s="64">
        <v>2</v>
      </c>
      <c r="T4" s="64">
        <v>1</v>
      </c>
      <c r="U4" s="64">
        <v>2</v>
      </c>
      <c r="V4" s="64">
        <v>1</v>
      </c>
      <c r="W4" s="64">
        <v>2</v>
      </c>
    </row>
    <row r="5" spans="1:23" x14ac:dyDescent="0.25">
      <c r="G5" s="6"/>
      <c r="I5" s="51" t="s">
        <v>9</v>
      </c>
      <c r="J5" s="5"/>
      <c r="K5" s="26">
        <v>5893</v>
      </c>
      <c r="L5" s="28"/>
      <c r="M5" s="26">
        <v>5372</v>
      </c>
      <c r="N5" s="28"/>
      <c r="O5" s="63" t="s">
        <v>10</v>
      </c>
      <c r="P5" s="64">
        <v>1</v>
      </c>
      <c r="Q5" s="64">
        <v>1</v>
      </c>
      <c r="R5" s="64">
        <v>2</v>
      </c>
      <c r="S5" s="64">
        <v>2</v>
      </c>
      <c r="T5" s="64">
        <v>3</v>
      </c>
      <c r="U5" s="64">
        <v>3</v>
      </c>
      <c r="V5" s="64">
        <v>4</v>
      </c>
      <c r="W5" s="64">
        <v>4</v>
      </c>
    </row>
    <row r="6" spans="1:23" x14ac:dyDescent="0.25">
      <c r="B6" s="34" t="s">
        <v>8</v>
      </c>
      <c r="C6" s="34"/>
      <c r="D6" s="4"/>
      <c r="E6" s="4"/>
      <c r="F6" s="71">
        <v>5908</v>
      </c>
      <c r="G6" s="6"/>
      <c r="I6" s="51" t="s">
        <v>12</v>
      </c>
      <c r="J6" s="5"/>
      <c r="K6" s="26">
        <v>5813</v>
      </c>
      <c r="L6" s="28"/>
      <c r="M6" s="26">
        <v>5238</v>
      </c>
      <c r="N6" s="28"/>
      <c r="O6" s="63" t="s">
        <v>13</v>
      </c>
      <c r="P6" s="64" t="str">
        <f t="shared" ref="P6:W6" si="0">CONCATENATE(P4,P5)</f>
        <v>11</v>
      </c>
      <c r="Q6" s="64" t="str">
        <f t="shared" si="0"/>
        <v>21</v>
      </c>
      <c r="R6" s="64" t="str">
        <f t="shared" ref="R6" si="1">CONCATENATE(R4,R5)</f>
        <v>12</v>
      </c>
      <c r="S6" s="64" t="str">
        <f t="shared" si="0"/>
        <v>22</v>
      </c>
      <c r="T6" s="64" t="str">
        <f t="shared" si="0"/>
        <v>13</v>
      </c>
      <c r="U6" s="64" t="str">
        <f t="shared" si="0"/>
        <v>23</v>
      </c>
      <c r="V6" s="64" t="str">
        <f t="shared" ref="V6" si="2">CONCATENATE(V4,V5)</f>
        <v>14</v>
      </c>
      <c r="W6" s="64" t="str">
        <f t="shared" si="0"/>
        <v>24</v>
      </c>
    </row>
    <row r="7" spans="1:23" x14ac:dyDescent="0.25">
      <c r="B7" s="5" t="s">
        <v>11</v>
      </c>
      <c r="C7" s="5"/>
      <c r="F7" s="72">
        <v>5321.33</v>
      </c>
      <c r="G7" s="6"/>
      <c r="I7" s="51" t="s">
        <v>14</v>
      </c>
      <c r="J7" s="5"/>
      <c r="K7" s="26">
        <v>5738</v>
      </c>
      <c r="L7" s="28"/>
      <c r="M7" s="26">
        <v>5103</v>
      </c>
      <c r="N7" s="28"/>
      <c r="O7" s="63" t="s">
        <v>15</v>
      </c>
      <c r="P7" s="65" t="s">
        <v>16</v>
      </c>
      <c r="Q7" s="65" t="s">
        <v>17</v>
      </c>
      <c r="R7" s="65" t="s">
        <v>18</v>
      </c>
      <c r="S7" s="65" t="s">
        <v>19</v>
      </c>
      <c r="T7" s="65" t="s">
        <v>20</v>
      </c>
      <c r="U7" s="65" t="s">
        <v>21</v>
      </c>
      <c r="V7" s="65" t="s">
        <v>22</v>
      </c>
      <c r="W7" s="65" t="s">
        <v>23</v>
      </c>
    </row>
    <row r="8" spans="1:23" x14ac:dyDescent="0.25">
      <c r="A8" s="4"/>
      <c r="B8" s="35"/>
      <c r="C8" s="4"/>
      <c r="D8" s="4"/>
      <c r="E8" s="4"/>
      <c r="F8" s="4"/>
      <c r="G8" s="4"/>
      <c r="I8" s="61" t="s">
        <v>24</v>
      </c>
      <c r="J8" s="45"/>
      <c r="K8" s="62">
        <f>ROUND(AVERAGE(K5:K7),0)</f>
        <v>5815</v>
      </c>
      <c r="L8" s="7"/>
      <c r="M8" s="62">
        <f>ROUND(AVERAGE(M5:M7),0)</f>
        <v>5238</v>
      </c>
      <c r="N8" s="7"/>
      <c r="O8" s="64">
        <v>1</v>
      </c>
      <c r="P8" s="27">
        <v>0.12</v>
      </c>
      <c r="Q8" s="27">
        <v>0.2</v>
      </c>
      <c r="R8" s="66"/>
      <c r="S8" s="66"/>
      <c r="T8" s="27">
        <v>0.08</v>
      </c>
      <c r="U8" s="27">
        <v>0.17</v>
      </c>
      <c r="V8" s="27">
        <v>0.28999999999999998</v>
      </c>
      <c r="W8" s="27">
        <v>0.28999999999999998</v>
      </c>
    </row>
    <row r="9" spans="1:23" ht="17.399999999999999" x14ac:dyDescent="0.25">
      <c r="A9" s="2" t="s">
        <v>25</v>
      </c>
      <c r="O9" s="64">
        <v>2</v>
      </c>
      <c r="P9" s="27">
        <v>0.2</v>
      </c>
      <c r="Q9" s="27">
        <v>0.25</v>
      </c>
      <c r="R9" s="27">
        <v>0.25</v>
      </c>
      <c r="S9" s="27">
        <v>0.25</v>
      </c>
      <c r="T9" s="27">
        <v>0.14000000000000001</v>
      </c>
      <c r="U9" s="27">
        <v>0.22</v>
      </c>
      <c r="V9" s="27">
        <v>0.37</v>
      </c>
      <c r="W9" s="27">
        <v>0.37</v>
      </c>
    </row>
    <row r="10" spans="1:23" ht="17.399999999999999" x14ac:dyDescent="0.25">
      <c r="A10" s="2"/>
      <c r="B10" s="73" t="s">
        <v>68</v>
      </c>
      <c r="C10" s="73"/>
      <c r="D10" s="73"/>
      <c r="E10" s="73"/>
      <c r="F10" s="73"/>
      <c r="I10" s="16" t="s">
        <v>26</v>
      </c>
      <c r="J10" s="4"/>
      <c r="K10" s="34" t="s">
        <v>27</v>
      </c>
      <c r="L10" s="4"/>
      <c r="M10" s="4"/>
      <c r="N10" s="10"/>
      <c r="O10" s="64">
        <v>3</v>
      </c>
      <c r="P10" s="27">
        <v>0.28000000000000003</v>
      </c>
      <c r="Q10" s="27">
        <v>0.35</v>
      </c>
      <c r="R10" s="27">
        <v>0.35</v>
      </c>
      <c r="S10" s="27">
        <v>0.35</v>
      </c>
      <c r="T10" s="65"/>
      <c r="U10" s="65"/>
      <c r="V10" s="64"/>
      <c r="W10" s="64"/>
    </row>
    <row r="11" spans="1:23" ht="17.399999999999999" x14ac:dyDescent="0.25">
      <c r="A11" s="2"/>
      <c r="I11" s="46" t="s">
        <v>28</v>
      </c>
      <c r="J11" s="46"/>
      <c r="K11" s="46" t="s">
        <v>29</v>
      </c>
      <c r="L11" s="46"/>
      <c r="M11" s="46" t="s">
        <v>30</v>
      </c>
      <c r="N11" s="3"/>
    </row>
    <row r="12" spans="1:23" ht="17.399999999999999" x14ac:dyDescent="0.25">
      <c r="A12" s="2"/>
      <c r="B12" s="75" t="s">
        <v>69</v>
      </c>
      <c r="C12" s="74"/>
      <c r="D12" s="74"/>
      <c r="E12" s="74"/>
      <c r="F12" s="74"/>
      <c r="I12" s="47" t="s">
        <v>66</v>
      </c>
      <c r="J12" s="47"/>
      <c r="K12" s="47" t="s">
        <v>73</v>
      </c>
      <c r="L12" s="47"/>
      <c r="M12" s="48" t="str">
        <f>IF(K16=2,"Veuillez sélectionner",1)</f>
        <v>Veuillez sélectionner</v>
      </c>
      <c r="N12" s="3"/>
    </row>
    <row r="13" spans="1:23" ht="17.399999999999999" x14ac:dyDescent="0.25">
      <c r="A13" s="2"/>
      <c r="I13" s="47" t="s">
        <v>67</v>
      </c>
      <c r="J13" s="47"/>
      <c r="K13" s="47" t="s">
        <v>65</v>
      </c>
      <c r="L13" s="47"/>
      <c r="M13" s="48">
        <f>IF($K$16&lt;5,2,"Veuillez sélectionner")</f>
        <v>2</v>
      </c>
      <c r="N13" s="3"/>
    </row>
    <row r="14" spans="1:23" ht="17.399999999999999" x14ac:dyDescent="0.25">
      <c r="A14" s="2"/>
      <c r="B14" s="73" t="s">
        <v>70</v>
      </c>
      <c r="C14" s="74"/>
      <c r="D14" s="74"/>
      <c r="E14" s="74"/>
      <c r="F14" s="74"/>
      <c r="I14" s="58">
        <v>2</v>
      </c>
      <c r="J14" s="49"/>
      <c r="K14" s="47" t="s">
        <v>75</v>
      </c>
      <c r="L14" s="47"/>
      <c r="M14" s="48">
        <f>IF(K16&lt;3,3,"Veuillez sélectionner")</f>
        <v>3</v>
      </c>
      <c r="N14" s="29"/>
    </row>
    <row r="15" spans="1:23" ht="17.399999999999999" x14ac:dyDescent="0.25">
      <c r="A15" s="2"/>
      <c r="I15" s="48"/>
      <c r="J15" s="48"/>
      <c r="K15" s="47" t="s">
        <v>74</v>
      </c>
      <c r="L15" s="47"/>
      <c r="M15" s="58">
        <v>2</v>
      </c>
    </row>
    <row r="16" spans="1:23" x14ac:dyDescent="0.25">
      <c r="B16" s="16" t="s">
        <v>31</v>
      </c>
      <c r="C16" s="20"/>
      <c r="D16" s="36">
        <f>$K$20</f>
        <v>0.25</v>
      </c>
      <c r="E16" s="37" t="str">
        <f>CONCATENATE("de la classe de salaire ",$K$19)</f>
        <v>de la classe de salaire Q</v>
      </c>
      <c r="F16" s="37"/>
      <c r="G16" s="21">
        <f>ROUND($K$20*$M$19,0)</f>
        <v>1477</v>
      </c>
      <c r="I16" s="48"/>
      <c r="J16" s="48"/>
      <c r="K16" s="58">
        <v>2</v>
      </c>
      <c r="L16" s="49"/>
      <c r="M16" s="50"/>
    </row>
    <row r="17" spans="1:19" x14ac:dyDescent="0.25">
      <c r="B17" s="13"/>
      <c r="C17" s="19"/>
    </row>
    <row r="18" spans="1:19" x14ac:dyDescent="0.25">
      <c r="B18" s="13"/>
      <c r="C18" s="19"/>
      <c r="I18" s="51" t="s">
        <v>32</v>
      </c>
      <c r="J18" s="51"/>
      <c r="K18" s="48" t="str">
        <f>CONCATENATE($I$14,K16)</f>
        <v>22</v>
      </c>
      <c r="L18" s="48"/>
      <c r="M18" s="50"/>
      <c r="N18" s="12"/>
      <c r="O18" s="12"/>
      <c r="P18" s="12"/>
      <c r="Q18" s="12"/>
      <c r="R18" s="12"/>
    </row>
    <row r="19" spans="1:19" x14ac:dyDescent="0.25">
      <c r="A19" s="4"/>
      <c r="B19" s="35"/>
      <c r="C19" s="4"/>
      <c r="D19" s="4"/>
      <c r="E19" s="4"/>
      <c r="F19" s="4"/>
      <c r="G19" s="4"/>
      <c r="I19" s="51" t="s">
        <v>34</v>
      </c>
      <c r="J19" s="51"/>
      <c r="K19" s="52" t="str">
        <f>HLOOKUP(K18,P6:W10,2,FALSE)</f>
        <v>Q</v>
      </c>
      <c r="L19" s="52"/>
      <c r="M19" s="53">
        <f>IF(K19="Q",F6,F7)</f>
        <v>5908</v>
      </c>
    </row>
    <row r="20" spans="1:19" ht="18" customHeight="1" x14ac:dyDescent="0.25">
      <c r="A20" s="2" t="s">
        <v>33</v>
      </c>
      <c r="B20" s="9"/>
      <c r="I20" s="51" t="s">
        <v>36</v>
      </c>
      <c r="J20" s="51"/>
      <c r="K20" s="52">
        <f>HLOOKUP($K$18,$O$6:$W$10,$M$15+2,FALSE)</f>
        <v>0.25</v>
      </c>
      <c r="L20" s="52"/>
      <c r="M20" s="50"/>
    </row>
    <row r="21" spans="1:19" ht="18" customHeight="1" x14ac:dyDescent="0.25">
      <c r="B21" s="14" t="s">
        <v>35</v>
      </c>
      <c r="G21" s="78" t="str">
        <f>CONCATENATE(M28," de ",M29," points")</f>
        <v>15.9 de 24 points</v>
      </c>
      <c r="N21" s="8"/>
      <c r="O21" s="8"/>
      <c r="P21" s="8"/>
      <c r="Q21" s="8"/>
      <c r="R21" s="8"/>
    </row>
    <row r="22" spans="1:19" ht="18" customHeight="1" x14ac:dyDescent="0.25">
      <c r="B22" s="73" t="s">
        <v>37</v>
      </c>
      <c r="C22" s="74"/>
      <c r="D22" s="74"/>
      <c r="E22" s="74"/>
      <c r="F22" s="74"/>
      <c r="G22" s="5"/>
      <c r="I22" s="54" t="s">
        <v>38</v>
      </c>
      <c r="J22" s="54"/>
      <c r="K22" s="46" t="s">
        <v>39</v>
      </c>
      <c r="L22" s="46"/>
      <c r="M22" s="54" t="s">
        <v>40</v>
      </c>
      <c r="N22" s="3"/>
      <c r="O22" s="3"/>
      <c r="P22" s="3"/>
      <c r="Q22" s="3"/>
      <c r="R22" s="3"/>
    </row>
    <row r="23" spans="1:19" ht="18" customHeight="1" x14ac:dyDescent="0.25">
      <c r="B23" s="33"/>
      <c r="G23" s="5"/>
      <c r="I23" s="51" t="s">
        <v>42</v>
      </c>
      <c r="J23" s="51"/>
      <c r="K23" s="58">
        <v>2</v>
      </c>
      <c r="L23" s="49"/>
      <c r="M23" s="48">
        <f>ROUND(24/9*(4-K23),1)</f>
        <v>5.3</v>
      </c>
      <c r="N23" s="3"/>
      <c r="O23" s="3"/>
      <c r="P23" s="3"/>
      <c r="Q23" s="3"/>
      <c r="R23" s="3"/>
    </row>
    <row r="24" spans="1:19" ht="18" customHeight="1" x14ac:dyDescent="0.25">
      <c r="B24" s="73" t="s">
        <v>41</v>
      </c>
      <c r="C24" s="74"/>
      <c r="D24" s="74"/>
      <c r="E24" s="74"/>
      <c r="F24" s="74"/>
      <c r="G24" s="5"/>
      <c r="I24" s="51" t="s">
        <v>43</v>
      </c>
      <c r="J24" s="51"/>
      <c r="K24" s="55"/>
      <c r="L24" s="48"/>
      <c r="M24" s="48"/>
      <c r="N24" s="3"/>
      <c r="O24" s="3"/>
      <c r="P24" s="3"/>
      <c r="Q24" s="3"/>
      <c r="R24" s="3"/>
    </row>
    <row r="25" spans="1:19" ht="18" customHeight="1" x14ac:dyDescent="0.25">
      <c r="B25" s="33"/>
      <c r="G25" s="5"/>
      <c r="I25" s="51" t="s">
        <v>45</v>
      </c>
      <c r="J25" s="51"/>
      <c r="K25" s="58">
        <v>2</v>
      </c>
      <c r="L25" s="49"/>
      <c r="M25" s="48">
        <f>ROUND(24/9*(4-K25),1)</f>
        <v>5.3</v>
      </c>
      <c r="N25" s="3"/>
      <c r="O25" s="3"/>
      <c r="P25" s="3"/>
      <c r="Q25" s="3"/>
      <c r="R25" s="3"/>
    </row>
    <row r="26" spans="1:19" ht="18" customHeight="1" x14ac:dyDescent="0.25">
      <c r="B26" s="73" t="s">
        <v>44</v>
      </c>
      <c r="C26" s="74"/>
      <c r="D26" s="74"/>
      <c r="E26" s="74"/>
      <c r="F26" s="74"/>
      <c r="G26" s="5"/>
      <c r="I26" s="51" t="s">
        <v>46</v>
      </c>
      <c r="J26" s="51"/>
      <c r="K26" s="55"/>
      <c r="L26" s="48"/>
      <c r="M26" s="48"/>
      <c r="N26" s="3"/>
      <c r="O26" s="3"/>
      <c r="P26" s="3"/>
      <c r="Q26" s="3"/>
      <c r="R26" s="3"/>
    </row>
    <row r="27" spans="1:19" ht="18" customHeight="1" x14ac:dyDescent="0.25">
      <c r="B27" s="9"/>
      <c r="G27" s="5"/>
      <c r="I27" s="50"/>
      <c r="J27" s="50"/>
      <c r="K27" s="58">
        <v>2</v>
      </c>
      <c r="L27" s="49"/>
      <c r="M27" s="48">
        <f>ROUND(24/9*(4-K27),1)</f>
        <v>5.3</v>
      </c>
      <c r="N27" s="3"/>
      <c r="O27" s="3"/>
      <c r="P27" s="3"/>
      <c r="Q27" s="3"/>
      <c r="R27" s="3"/>
    </row>
    <row r="28" spans="1:19" ht="18" customHeight="1" x14ac:dyDescent="0.25">
      <c r="B28" s="14" t="s">
        <v>47</v>
      </c>
      <c r="G28" s="78" t="str">
        <f>CONCATENATE(M33," de ",M34," points")</f>
        <v>8.6 de 12 points</v>
      </c>
      <c r="I28" s="50"/>
      <c r="J28" s="50"/>
      <c r="K28" s="50"/>
      <c r="L28" s="50"/>
      <c r="M28" s="48">
        <f>SUM(M23:M27)</f>
        <v>15.899999999999999</v>
      </c>
      <c r="N28" s="10"/>
      <c r="O28" s="10"/>
      <c r="P28" s="10"/>
      <c r="Q28" s="10"/>
      <c r="R28" s="10"/>
      <c r="S28" s="11"/>
    </row>
    <row r="29" spans="1:19" ht="18" customHeight="1" x14ac:dyDescent="0.25">
      <c r="B29" s="73" t="s">
        <v>48</v>
      </c>
      <c r="C29" s="74"/>
      <c r="D29" s="74"/>
      <c r="E29" s="74"/>
      <c r="F29" s="74"/>
      <c r="G29" s="5"/>
      <c r="I29" s="50"/>
      <c r="J29" s="50"/>
      <c r="K29" s="50"/>
      <c r="L29" s="50"/>
      <c r="M29" s="67">
        <v>24</v>
      </c>
    </row>
    <row r="30" spans="1:19" ht="18" customHeight="1" x14ac:dyDescent="0.25">
      <c r="B30" s="33"/>
      <c r="G30" s="5"/>
    </row>
    <row r="31" spans="1:19" ht="18" customHeight="1" x14ac:dyDescent="0.25">
      <c r="B31" s="73" t="s">
        <v>49</v>
      </c>
      <c r="C31" s="74"/>
      <c r="D31" s="74"/>
      <c r="E31" s="74"/>
      <c r="F31" s="74"/>
      <c r="G31" s="5"/>
      <c r="I31" s="54" t="s">
        <v>50</v>
      </c>
      <c r="J31" s="54"/>
      <c r="K31" s="54" t="s">
        <v>51</v>
      </c>
      <c r="L31" s="54"/>
      <c r="M31" s="50" t="s">
        <v>52</v>
      </c>
      <c r="O31" s="55" t="s">
        <v>53</v>
      </c>
      <c r="P31" s="55" t="s">
        <v>54</v>
      </c>
    </row>
    <row r="32" spans="1:19" ht="18" customHeight="1" x14ac:dyDescent="0.25">
      <c r="B32" s="9"/>
      <c r="G32" s="5"/>
      <c r="I32" s="52">
        <v>0</v>
      </c>
      <c r="J32" s="52"/>
      <c r="K32" s="58">
        <v>9</v>
      </c>
      <c r="L32" s="49"/>
      <c r="M32" s="56">
        <f>K33*I44</f>
        <v>0.72000000000000008</v>
      </c>
      <c r="N32" s="15"/>
      <c r="O32" s="48">
        <v>6</v>
      </c>
      <c r="P32" s="58">
        <v>2</v>
      </c>
    </row>
    <row r="33" spans="1:20" ht="18" customHeight="1" x14ac:dyDescent="0.25">
      <c r="B33" s="14" t="s">
        <v>55</v>
      </c>
      <c r="G33" s="78" t="str">
        <f>CONCATENATE(P44," de ",P45," points")</f>
        <v>11 de 12 points</v>
      </c>
      <c r="I33" s="52">
        <v>0.1</v>
      </c>
      <c r="J33" s="52"/>
      <c r="K33" s="59">
        <f>(K32-1)/10</f>
        <v>0.8</v>
      </c>
      <c r="L33" s="52"/>
      <c r="M33" s="57">
        <f>ROUND(M32*M34,1)</f>
        <v>8.6</v>
      </c>
      <c r="N33" s="30"/>
      <c r="O33" s="48">
        <v>5.5</v>
      </c>
      <c r="P33" s="48">
        <f>6-(P32/2-0.5)</f>
        <v>5.5</v>
      </c>
    </row>
    <row r="34" spans="1:20" ht="18" customHeight="1" x14ac:dyDescent="0.25">
      <c r="B34" s="73" t="s">
        <v>71</v>
      </c>
      <c r="C34" s="74"/>
      <c r="D34" s="74"/>
      <c r="E34" s="74"/>
      <c r="F34" s="74"/>
      <c r="G34" s="5"/>
      <c r="I34" s="52">
        <v>0.2</v>
      </c>
      <c r="J34" s="52"/>
      <c r="K34" s="50"/>
      <c r="L34" s="50"/>
      <c r="M34" s="55">
        <v>12</v>
      </c>
      <c r="N34" s="10"/>
      <c r="O34" s="48">
        <v>5</v>
      </c>
      <c r="P34" s="48"/>
    </row>
    <row r="35" spans="1:20" ht="18" customHeight="1" x14ac:dyDescent="0.25">
      <c r="B35" s="32"/>
      <c r="G35" s="5"/>
      <c r="I35" s="52">
        <v>0.3</v>
      </c>
      <c r="J35" s="52"/>
      <c r="K35" s="50"/>
      <c r="L35" s="50"/>
      <c r="M35" s="50"/>
      <c r="O35" s="48">
        <v>4.5</v>
      </c>
      <c r="P35" s="48"/>
      <c r="Q35" s="15"/>
      <c r="R35" s="15"/>
    </row>
    <row r="36" spans="1:20" ht="18" customHeight="1" x14ac:dyDescent="0.25">
      <c r="B36" s="73" t="s">
        <v>72</v>
      </c>
      <c r="C36" s="74"/>
      <c r="D36" s="74"/>
      <c r="E36" s="74"/>
      <c r="F36" s="74"/>
      <c r="G36" s="5"/>
      <c r="I36" s="52">
        <v>0.4</v>
      </c>
      <c r="J36" s="52"/>
      <c r="K36" s="50"/>
      <c r="L36" s="50"/>
      <c r="M36" s="50"/>
      <c r="O36" s="48">
        <v>4</v>
      </c>
      <c r="P36" s="48"/>
      <c r="Q36" s="30"/>
      <c r="R36" s="30"/>
    </row>
    <row r="37" spans="1:20" ht="18" customHeight="1" x14ac:dyDescent="0.25">
      <c r="B37" s="38"/>
      <c r="G37" s="5"/>
      <c r="I37" s="52">
        <v>0.5</v>
      </c>
      <c r="J37" s="52"/>
      <c r="K37" s="50"/>
      <c r="L37" s="50"/>
      <c r="M37" s="50"/>
      <c r="O37" s="48">
        <v>3.5</v>
      </c>
      <c r="P37" s="48"/>
      <c r="Q37" s="10"/>
      <c r="R37" s="10"/>
    </row>
    <row r="38" spans="1:20" ht="18" customHeight="1" x14ac:dyDescent="0.25">
      <c r="B38" s="38"/>
      <c r="C38" s="5"/>
      <c r="D38" s="5"/>
      <c r="E38" s="70"/>
      <c r="F38" s="5"/>
      <c r="G38" s="39" t="str">
        <f>CONCATENATE("Total ",M47," de ",M48," points au maximum")</f>
        <v>Total 35.5 de 48 points au maximum</v>
      </c>
      <c r="I38" s="52">
        <v>0.6</v>
      </c>
      <c r="J38" s="52"/>
      <c r="K38" s="50"/>
      <c r="L38" s="50"/>
      <c r="M38" s="50"/>
      <c r="O38" s="48">
        <v>3</v>
      </c>
      <c r="P38" s="48"/>
    </row>
    <row r="39" spans="1:20" ht="18" customHeight="1" x14ac:dyDescent="0.25">
      <c r="B39" s="9"/>
      <c r="I39" s="52">
        <v>0.7</v>
      </c>
      <c r="J39" s="52"/>
      <c r="K39" s="50"/>
      <c r="L39" s="50"/>
      <c r="M39" s="50"/>
      <c r="O39" s="48">
        <v>2.5</v>
      </c>
      <c r="P39" s="48"/>
    </row>
    <row r="40" spans="1:20" ht="18" customHeight="1" x14ac:dyDescent="0.25">
      <c r="B40" s="16" t="s">
        <v>56</v>
      </c>
      <c r="C40" s="4"/>
      <c r="D40" s="17"/>
      <c r="E40" s="17"/>
      <c r="F40" s="17"/>
      <c r="G40" s="22">
        <f>ROUND(G16*M47/(M48*M49),0)</f>
        <v>728</v>
      </c>
      <c r="I40" s="52">
        <v>0.8</v>
      </c>
      <c r="J40" s="52"/>
      <c r="K40" s="50"/>
      <c r="L40" s="50"/>
      <c r="M40" s="50"/>
      <c r="O40" s="48">
        <v>2</v>
      </c>
      <c r="P40" s="48"/>
    </row>
    <row r="41" spans="1:20" ht="18" customHeight="1" x14ac:dyDescent="0.25">
      <c r="B41" s="76" t="s">
        <v>57</v>
      </c>
      <c r="C41" s="77"/>
      <c r="D41" s="77"/>
      <c r="E41" s="77"/>
      <c r="F41" s="77" t="str">
        <f>CONCATENATE("[= ",$G$16," * ",$M$47," / (",$M$48," * ",$M$49,")]")</f>
        <v>[= 1477 * 35.5 / (48 * 1.5)]</v>
      </c>
      <c r="I41" s="52">
        <v>0.9</v>
      </c>
      <c r="J41" s="52"/>
      <c r="K41" s="50"/>
      <c r="L41" s="50"/>
      <c r="M41" s="50"/>
      <c r="O41" s="48">
        <v>1.5</v>
      </c>
      <c r="P41" s="48"/>
    </row>
    <row r="42" spans="1:20" ht="18" customHeight="1" x14ac:dyDescent="0.25">
      <c r="I42" s="52">
        <v>1</v>
      </c>
      <c r="J42" s="52"/>
      <c r="K42" s="50"/>
      <c r="L42" s="50"/>
      <c r="M42" s="50"/>
      <c r="O42" s="48">
        <v>1</v>
      </c>
      <c r="P42" s="48"/>
    </row>
    <row r="43" spans="1:20" ht="18" customHeight="1" x14ac:dyDescent="0.25">
      <c r="B43" s="40"/>
      <c r="I43" s="58">
        <v>10</v>
      </c>
      <c r="J43" s="49"/>
      <c r="K43" s="50"/>
      <c r="L43" s="50"/>
      <c r="M43" s="50"/>
      <c r="O43" s="58">
        <v>2</v>
      </c>
      <c r="P43" s="48"/>
    </row>
    <row r="44" spans="1:20" ht="18" customHeight="1" thickBot="1" x14ac:dyDescent="0.3">
      <c r="A44" s="41"/>
      <c r="B44" s="42"/>
      <c r="C44" s="41"/>
      <c r="D44" s="41"/>
      <c r="E44" s="41"/>
      <c r="F44" s="41"/>
      <c r="G44" s="41"/>
      <c r="I44" s="68">
        <f>(I43-1)/10</f>
        <v>0.9</v>
      </c>
      <c r="J44" s="52"/>
      <c r="K44" s="50"/>
      <c r="L44" s="50"/>
      <c r="M44" s="50"/>
      <c r="O44" s="67">
        <f>6-(O43/2-0.5)</f>
        <v>5.5</v>
      </c>
      <c r="P44" s="48">
        <f>O44+P33</f>
        <v>11</v>
      </c>
    </row>
    <row r="45" spans="1:20" ht="18" customHeight="1" x14ac:dyDescent="0.25">
      <c r="A45" s="2" t="s">
        <v>58</v>
      </c>
      <c r="B45" s="9"/>
      <c r="O45" s="48"/>
      <c r="P45" s="67">
        <v>12</v>
      </c>
    </row>
    <row r="46" spans="1:20" ht="15" customHeight="1" x14ac:dyDescent="0.25"/>
    <row r="47" spans="1:20" x14ac:dyDescent="0.25">
      <c r="B47" s="5" t="s">
        <v>59</v>
      </c>
      <c r="G47" s="23">
        <f>G16</f>
        <v>1477</v>
      </c>
      <c r="I47" s="51" t="s">
        <v>61</v>
      </c>
      <c r="J47" s="51"/>
      <c r="K47" s="50"/>
      <c r="L47" s="50"/>
      <c r="M47" s="57">
        <f>P44+M33+M28</f>
        <v>35.5</v>
      </c>
    </row>
    <row r="48" spans="1:20" ht="18" customHeight="1" x14ac:dyDescent="0.25">
      <c r="B48" s="18" t="s">
        <v>60</v>
      </c>
      <c r="C48" s="4"/>
      <c r="D48" s="4"/>
      <c r="E48" s="4"/>
      <c r="F48" s="4"/>
      <c r="G48" s="24">
        <f>G40</f>
        <v>728</v>
      </c>
      <c r="I48" s="51" t="s">
        <v>62</v>
      </c>
      <c r="J48" s="51"/>
      <c r="K48" s="50"/>
      <c r="L48" s="50"/>
      <c r="M48" s="48">
        <f>M29+M34+P45</f>
        <v>48</v>
      </c>
      <c r="N48" s="31"/>
      <c r="O48" s="31"/>
      <c r="P48" s="31"/>
      <c r="Q48" s="31"/>
      <c r="R48" s="31"/>
      <c r="T48" s="11"/>
    </row>
    <row r="49" spans="1:13" x14ac:dyDescent="0.25">
      <c r="G49" s="23"/>
      <c r="I49" s="1" t="s">
        <v>64</v>
      </c>
      <c r="M49" s="26">
        <v>1.5</v>
      </c>
    </row>
    <row r="50" spans="1:13" ht="17.25" customHeight="1" thickBot="1" x14ac:dyDescent="0.3">
      <c r="B50" s="43" t="s">
        <v>63</v>
      </c>
      <c r="C50" s="43"/>
      <c r="D50" s="43"/>
      <c r="E50" s="43"/>
      <c r="F50" s="43"/>
      <c r="G50" s="44">
        <f>SUM(G47:G48)</f>
        <v>2205</v>
      </c>
    </row>
    <row r="51" spans="1:13" ht="40.5" customHeight="1" thickTop="1" x14ac:dyDescent="0.25">
      <c r="C51" s="82"/>
      <c r="D51" s="83"/>
      <c r="E51" s="82"/>
      <c r="F51" s="83"/>
    </row>
    <row r="52" spans="1:13" ht="18" customHeight="1" x14ac:dyDescent="0.25">
      <c r="A52"/>
      <c r="C52" s="82"/>
      <c r="D52" s="83"/>
    </row>
    <row r="53" spans="1:13" ht="18" customHeight="1" x14ac:dyDescent="0.25"/>
    <row r="54" spans="1:13" ht="18" customHeight="1" x14ac:dyDescent="0.25"/>
    <row r="55" spans="1:13" ht="18" customHeight="1" x14ac:dyDescent="0.25">
      <c r="G55" s="60"/>
    </row>
    <row r="56" spans="1:13" ht="18" customHeight="1" x14ac:dyDescent="0.25"/>
    <row r="57" spans="1:13" ht="18" customHeight="1" x14ac:dyDescent="0.25"/>
  </sheetData>
  <sheetProtection algorithmName="SHA-512" hashValue="38Rg543Ebd8WBEiaJPuoo+3FTEO4C4wT9l+FamIe2YL3ZpC/kRHmByEV+UIaItB9lc9sd14Ht0rraVQmrsffgA==" saltValue="iEwOOorbZDmUWLzNUZUJHg==" spinCount="100000" sheet="1" objects="1" scenarios="1" selectLockedCells="1"/>
  <mergeCells count="6">
    <mergeCell ref="A1:G1"/>
    <mergeCell ref="B3:F4"/>
    <mergeCell ref="I1:Q1"/>
    <mergeCell ref="C52:D52"/>
    <mergeCell ref="E51:F51"/>
    <mergeCell ref="C51:D51"/>
  </mergeCells>
  <phoneticPr fontId="2" type="noConversion"/>
  <hyperlinks>
    <hyperlink ref="B12" r:id="rId1" display="Welchen Lehrgang besucht der/die Lernende?" xr:uid="{00000000-0004-0000-0000-000000000000}"/>
    <hyperlink ref="I3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3"/>
  <headerFooter>
    <oddHeader>&amp;LImprimé le &amp;D&amp;R&amp;G</oddHeader>
    <oddFooter xml:space="preserve">&amp;C https://infra-suisse.ch    
</oddFooter>
  </headerFooter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7" name="Drop Down 12">
              <controlPr defaultSize="0" autoLine="0" autoPict="0">
                <anchor moveWithCells="1">
                  <from>
                    <xdr:col>2</xdr:col>
                    <xdr:colOff>365760</xdr:colOff>
                    <xdr:row>11</xdr:row>
                    <xdr:rowOff>15240</xdr:rowOff>
                  </from>
                  <to>
                    <xdr:col>6</xdr:col>
                    <xdr:colOff>914400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Drop Down 15">
              <controlPr defaultSize="0" autoLine="0" autoPict="0">
                <anchor moveWithCells="1">
                  <from>
                    <xdr:col>2</xdr:col>
                    <xdr:colOff>365760</xdr:colOff>
                    <xdr:row>13</xdr:row>
                    <xdr:rowOff>15240</xdr:rowOff>
                  </from>
                  <to>
                    <xdr:col>6</xdr:col>
                    <xdr:colOff>914400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Drop Down 17">
              <controlPr defaultSize="0" autoLine="0" autoPict="0">
                <anchor moveWithCells="1">
                  <from>
                    <xdr:col>2</xdr:col>
                    <xdr:colOff>373380</xdr:colOff>
                    <xdr:row>21</xdr:row>
                    <xdr:rowOff>15240</xdr:rowOff>
                  </from>
                  <to>
                    <xdr:col>6</xdr:col>
                    <xdr:colOff>929640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Drop Down 18">
              <controlPr defaultSize="0" autoLine="0" autoPict="0">
                <anchor moveWithCells="1">
                  <from>
                    <xdr:col>2</xdr:col>
                    <xdr:colOff>373380</xdr:colOff>
                    <xdr:row>23</xdr:row>
                    <xdr:rowOff>15240</xdr:rowOff>
                  </from>
                  <to>
                    <xdr:col>6</xdr:col>
                    <xdr:colOff>929640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Drop Down 19">
              <controlPr defaultSize="0" autoLine="0" autoPict="0">
                <anchor moveWithCells="1">
                  <from>
                    <xdr:col>2</xdr:col>
                    <xdr:colOff>373380</xdr:colOff>
                    <xdr:row>25</xdr:row>
                    <xdr:rowOff>15240</xdr:rowOff>
                  </from>
                  <to>
                    <xdr:col>6</xdr:col>
                    <xdr:colOff>929640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Drop Down 21">
              <controlPr defaultSize="0" autoLine="0" autoPict="0">
                <anchor moveWithCells="1">
                  <from>
                    <xdr:col>2</xdr:col>
                    <xdr:colOff>365760</xdr:colOff>
                    <xdr:row>28</xdr:row>
                    <xdr:rowOff>15240</xdr:rowOff>
                  </from>
                  <to>
                    <xdr:col>6</xdr:col>
                    <xdr:colOff>914400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Drop Down 22">
              <controlPr defaultSize="0" autoLine="0" autoPict="0">
                <anchor moveWithCells="1">
                  <from>
                    <xdr:col>2</xdr:col>
                    <xdr:colOff>365760</xdr:colOff>
                    <xdr:row>30</xdr:row>
                    <xdr:rowOff>15240</xdr:rowOff>
                  </from>
                  <to>
                    <xdr:col>6</xdr:col>
                    <xdr:colOff>914400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Drop Down 24">
              <controlPr defaultSize="0" autoLine="0" autoPict="0">
                <anchor moveWithCells="1">
                  <from>
                    <xdr:col>2</xdr:col>
                    <xdr:colOff>365760</xdr:colOff>
                    <xdr:row>33</xdr:row>
                    <xdr:rowOff>15240</xdr:rowOff>
                  </from>
                  <to>
                    <xdr:col>6</xdr:col>
                    <xdr:colOff>914400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Drop Down 25">
              <controlPr defaultSize="0" autoLine="0" autoPict="0">
                <anchor moveWithCells="1">
                  <from>
                    <xdr:col>2</xdr:col>
                    <xdr:colOff>373380</xdr:colOff>
                    <xdr:row>35</xdr:row>
                    <xdr:rowOff>15240</xdr:rowOff>
                  </from>
                  <to>
                    <xdr:col>6</xdr:col>
                    <xdr:colOff>906780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Drop Down 26">
              <controlPr defaultSize="0" autoLine="0" autoPict="0">
                <anchor moveWithCells="1">
                  <from>
                    <xdr:col>2</xdr:col>
                    <xdr:colOff>365760</xdr:colOff>
                    <xdr:row>9</xdr:row>
                    <xdr:rowOff>15240</xdr:rowOff>
                  </from>
                  <to>
                    <xdr:col>6</xdr:col>
                    <xdr:colOff>914400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eaf3e6-d895-44d7-929b-b9f2791f78b4">
      <Terms xmlns="http://schemas.microsoft.com/office/infopath/2007/PartnerControls"/>
    </lcf76f155ced4ddcb4097134ff3c332f>
    <TaxCatchAll xmlns="3a0df9e8-7224-4f6b-bf9c-f1329aac79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B9EFBBA383044A1E74575E9D4BFCA" ma:contentTypeVersion="14" ma:contentTypeDescription="Create a new document." ma:contentTypeScope="" ma:versionID="5b6c2ee124917e9247a8b1fac770fbf2">
  <xsd:schema xmlns:xsd="http://www.w3.org/2001/XMLSchema" xmlns:xs="http://www.w3.org/2001/XMLSchema" xmlns:p="http://schemas.microsoft.com/office/2006/metadata/properties" xmlns:ns2="dbeaf3e6-d895-44d7-929b-b9f2791f78b4" xmlns:ns3="5d401b85-9f5f-442b-8fac-a66f600567e3" xmlns:ns4="3a0df9e8-7224-4f6b-bf9c-f1329aac79e2" targetNamespace="http://schemas.microsoft.com/office/2006/metadata/properties" ma:root="true" ma:fieldsID="717f58a88f2899e196a1a4b98323cb88" ns2:_="" ns3:_="" ns4:_="">
    <xsd:import namespace="dbeaf3e6-d895-44d7-929b-b9f2791f78b4"/>
    <xsd:import namespace="5d401b85-9f5f-442b-8fac-a66f600567e3"/>
    <xsd:import namespace="3a0df9e8-7224-4f6b-bf9c-f1329aac7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f3e6-d895-44d7-929b-b9f2791f7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25f24d2-7b12-4b13-9ced-c2cb40bcb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01b85-9f5f-442b-8fac-a66f60056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df9e8-7224-4f6b-bf9c-f1329aac79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1a9bdd2-76e2-46d2-a930-70b45307a2b8}" ma:internalName="TaxCatchAll" ma:showField="CatchAllData" ma:web="5d401b85-9f5f-442b-8fac-a66f600567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92B96-92D2-47D5-8243-0F776E4D7AE4}">
  <ds:schemaRefs>
    <ds:schemaRef ds:uri="http://schemas.microsoft.com/office/infopath/2007/PartnerControls"/>
    <ds:schemaRef ds:uri="5d401b85-9f5f-442b-8fac-a66f600567e3"/>
    <ds:schemaRef ds:uri="http://purl.org/dc/dcmitype/"/>
    <ds:schemaRef ds:uri="http://schemas.openxmlformats.org/package/2006/metadata/core-properties"/>
    <ds:schemaRef ds:uri="http://purl.org/dc/terms/"/>
    <ds:schemaRef ds:uri="3a0df9e8-7224-4f6b-bf9c-f1329aac79e2"/>
    <ds:schemaRef ds:uri="http://www.w3.org/XML/1998/namespace"/>
    <ds:schemaRef ds:uri="http://schemas.microsoft.com/office/2006/documentManagement/types"/>
    <ds:schemaRef ds:uri="dbeaf3e6-d895-44d7-929b-b9f2791f78b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37F6E2-BD94-494E-8146-650FD0F81A04}"/>
</file>

<file path=customXml/itemProps3.xml><?xml version="1.0" encoding="utf-8"?>
<ds:datastoreItem xmlns:ds="http://schemas.openxmlformats.org/officeDocument/2006/customXml" ds:itemID="{694468B3-83AC-46DF-A67A-E504FC80F5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Recommandations salariales</vt:lpstr>
    </vt:vector>
  </TitlesOfParts>
  <Company>Fachverband Infra</Company>
  <LinksUpToDate>false</LinksUpToDate>
  <SharedDoc>false</SharedDoc>
  <HyperlinkBase>www.infra-schweiz.ch/lohn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Lohnempfehlung Fachverband Infra</dc:title>
  <dc:creator>uluetolf</dc:creator>
  <cp:lastModifiedBy>Sandra Sauter</cp:lastModifiedBy>
  <cp:lastPrinted>2023-01-31T09:11:01Z</cp:lastPrinted>
  <dcterms:created xsi:type="dcterms:W3CDTF">2008-03-02T13:40:37Z</dcterms:created>
  <dcterms:modified xsi:type="dcterms:W3CDTF">2026-02-04T06:06:59Z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0x010100DD7B9EFBBA383044A1E74575E9D4BFCA</vt:lpwstr>
  </property>
  <property fmtid="{D5CDD505-2E9C-101B-9397-08002B2CF9AE}" pid="3" name="MediaServiceImageTags">
    <vt:lpwstr/>
  </property>
</Properties>
</file>