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infrasuisse01.sharepoint.com/sites/Grundbildung/Dokumente/Lohnempfehlung/2024/"/>
    </mc:Choice>
  </mc:AlternateContent>
  <xr:revisionPtr revIDLastSave="60" documentId="8_{B9DF499E-BC32-47C7-9F65-3E14DDC292C3}" xr6:coauthVersionLast="47" xr6:coauthVersionMax="47" xr10:uidLastSave="{BF52D2AF-8A5B-49E5-B506-E34368F9672E}"/>
  <bookViews>
    <workbookView xWindow="-110" yWindow="-110" windowWidth="19420" windowHeight="11500" tabRatio="464" xr2:uid="{00000000-000D-0000-FFFF-FFFF00000000}"/>
  </bookViews>
  <sheets>
    <sheet name="Lohnempfehlun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8" l="1"/>
  <c r="J44" i="8" l="1"/>
  <c r="P44" i="8"/>
  <c r="W6" i="8" l="1"/>
  <c r="N14" i="8"/>
  <c r="N13" i="8"/>
  <c r="N12" i="8"/>
  <c r="S6" i="8"/>
  <c r="X6" i="8"/>
  <c r="V6" i="8"/>
  <c r="U6" i="8"/>
  <c r="T6" i="8"/>
  <c r="R6" i="8"/>
  <c r="Q33" i="8" l="1"/>
  <c r="Q44" i="8" s="1"/>
  <c r="L33" i="8"/>
  <c r="N48" i="8"/>
  <c r="N27" i="8"/>
  <c r="N25" i="8"/>
  <c r="N23" i="8"/>
  <c r="Q6" i="8"/>
  <c r="L19" i="8" s="1"/>
  <c r="N8" i="8"/>
  <c r="F6" i="8" s="1"/>
  <c r="L8" i="8"/>
  <c r="F5" i="8" s="1"/>
  <c r="N28" i="8" l="1"/>
  <c r="H21" i="8" s="1"/>
  <c r="H33" i="8"/>
  <c r="N32" i="8"/>
  <c r="N33" i="8" s="1"/>
  <c r="L20" i="8"/>
  <c r="D16" i="8" s="1"/>
  <c r="E16" i="8"/>
  <c r="N47" i="8" l="1"/>
  <c r="H28" i="8"/>
  <c r="N19" i="8"/>
  <c r="H16" i="8" s="1"/>
  <c r="H40" i="8" l="1"/>
  <c r="H48" i="8" s="1"/>
  <c r="H38" i="8"/>
  <c r="D41" i="8"/>
  <c r="H47" i="8"/>
  <c r="H50" i="8" l="1"/>
</calcChain>
</file>

<file path=xl/sharedStrings.xml><?xml version="1.0" encoding="utf-8"?>
<sst xmlns="http://schemas.openxmlformats.org/spreadsheetml/2006/main" count="78" uniqueCount="65">
  <si>
    <t>Q</t>
  </si>
  <si>
    <t>B</t>
  </si>
  <si>
    <t>Mittelwert</t>
  </si>
  <si>
    <t>Bildungsbericht</t>
  </si>
  <si>
    <t>vorhanden</t>
  </si>
  <si>
    <t>Vollständigkeit</t>
  </si>
  <si>
    <t>davon richtig</t>
  </si>
  <si>
    <t>Lehrjahr</t>
  </si>
  <si>
    <t>Fachkompetenzen</t>
  </si>
  <si>
    <t>Methodenkompetenzen</t>
  </si>
  <si>
    <t>Selbst- und Sozialkompetenzen</t>
  </si>
  <si>
    <t>hoch</t>
  </si>
  <si>
    <t>Zone rot</t>
  </si>
  <si>
    <t>Zone blau</t>
  </si>
  <si>
    <t>Zone grün</t>
  </si>
  <si>
    <t>Alter</t>
  </si>
  <si>
    <t>Aktueller LMV</t>
  </si>
  <si>
    <t>Ausbildung</t>
  </si>
  <si>
    <t>Lohn</t>
  </si>
  <si>
    <t>Lohnklasse</t>
  </si>
  <si>
    <t>schlecht</t>
  </si>
  <si>
    <t>gut</t>
  </si>
  <si>
    <t>Punktzahl</t>
  </si>
  <si>
    <t>Prozentsatz</t>
  </si>
  <si>
    <t>Noten</t>
  </si>
  <si>
    <t>ÜK</t>
  </si>
  <si>
    <t>Total Prämienberechnung</t>
  </si>
  <si>
    <t>Maximum</t>
  </si>
  <si>
    <t>Prämienfaktor</t>
  </si>
  <si>
    <t>Berechneter Grundlohn / Monat</t>
  </si>
  <si>
    <t>Berechnung der monatlichen Prämie</t>
  </si>
  <si>
    <t>Grundlohn</t>
  </si>
  <si>
    <t>Prämie</t>
  </si>
  <si>
    <t>Grundlohn pro Monat</t>
  </si>
  <si>
    <t>+ Prämie pro Monat</t>
  </si>
  <si>
    <t>Lohn pro Monat</t>
  </si>
  <si>
    <t>Angaben Lernende</t>
  </si>
  <si>
    <t>Hier keine Anpassungen vornehmen</t>
  </si>
  <si>
    <t>Rabatte nach Alter und Ausbildung</t>
  </si>
  <si>
    <t>Bewertung (output)</t>
  </si>
  <si>
    <t>Empfehlung</t>
  </si>
  <si>
    <t>KombiCode</t>
  </si>
  <si>
    <t>Ausb</t>
  </si>
  <si>
    <t>Kombi</t>
  </si>
  <si>
    <r>
      <t xml:space="preserve">Die Empfehlung hängt von den Basislöhnen des aktuell gültigen </t>
    </r>
    <r>
      <rPr>
        <b/>
        <sz val="10"/>
        <rFont val="Arial"/>
      </rPr>
      <t>Landesmantelvertrags des Schweizerischen Baumeisterverbandes</t>
    </r>
    <r>
      <rPr>
        <sz val="10"/>
        <rFont val="Arial"/>
      </rPr>
      <t xml:space="preserve"> ab. (Mittelwert aller Zonen) </t>
    </r>
  </si>
  <si>
    <t>Lohnklasse Q (als Basis für EFZ-Ausbildungen)</t>
  </si>
  <si>
    <t>Lohnklasse B (als Basis für EBA-Ausbildungen)</t>
  </si>
  <si>
    <t>Durchschnittsnoten in den Fachkursen und überbetrieblichen Kursen</t>
  </si>
  <si>
    <t>Prämie = Grundlohn * erreichte Punktzahl / (Maximale Punktzahl * 1.5)</t>
  </si>
  <si>
    <t>In die blauen Feldern die Löhne eingeben</t>
  </si>
  <si>
    <t>18 Jahre oder jünger</t>
  </si>
  <si>
    <t>älter als 18 Jahre</t>
  </si>
  <si>
    <t>Lerndokumentation</t>
  </si>
  <si>
    <t>https://infra-suisse.ch</t>
  </si>
  <si>
    <r>
      <t xml:space="preserve">Anpassungen durch den Infra Suisse
</t>
    </r>
    <r>
      <rPr>
        <sz val="12"/>
        <color theme="3"/>
        <rFont val="Arial"/>
        <family val="2"/>
      </rPr>
      <t xml:space="preserve">Anpassungen </t>
    </r>
    <r>
      <rPr>
        <u/>
        <sz val="12"/>
        <color theme="3"/>
        <rFont val="Arial"/>
        <family val="2"/>
      </rPr>
      <t>nur</t>
    </r>
    <r>
      <rPr>
        <sz val="12"/>
        <color theme="3"/>
        <rFont val="Arial"/>
        <family val="2"/>
      </rPr>
      <t xml:space="preserve"> in den blauen Feldern.</t>
    </r>
  </si>
  <si>
    <t>Zeugnis der Fachkurse</t>
  </si>
  <si>
    <t>Zeugnis der überbetrieblichen Kurse</t>
  </si>
  <si>
    <t>Zweit- oder Zusatzausbildung EFZ</t>
  </si>
  <si>
    <t>Art der Ausbildung</t>
  </si>
  <si>
    <t>Ausbildungsjahr</t>
  </si>
  <si>
    <t>Grundbildung EFZ nach EBA</t>
  </si>
  <si>
    <t>Grundbildung EFZ</t>
  </si>
  <si>
    <t>Grundbildung EBA</t>
  </si>
  <si>
    <t xml:space="preserve">Alter des/der Lernenden bei Beginn der Ausbildung  </t>
  </si>
  <si>
    <r>
      <t xml:space="preserve">Empfehlungen für die Entschädigungen von Lernenden 
in den Berufsrichtungen Strassenbau und Grundbau 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Ausgabe vom 1. Januar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</si>
</sst>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_ [$Fr.-807]\ * #,##0.00_ ;_ [$Fr.-807]\ * \-#,##0.00_ ;_ [$Fr.-807]\ * &quot;-&quot;??_ ;_ @_ "/>
  </numFmts>
  <fonts count="18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</font>
    <font>
      <i/>
      <sz val="10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sz val="12"/>
      <color theme="3"/>
      <name val="Arial"/>
      <family val="2"/>
    </font>
    <font>
      <b/>
      <sz val="10"/>
      <name val="Arial"/>
    </font>
    <font>
      <u/>
      <sz val="12"/>
      <color theme="3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1" applyNumberFormat="1" applyBorder="1" applyAlignment="1" applyProtection="1">
      <alignment horizontal="center" vertical="center"/>
    </xf>
    <xf numFmtId="3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9" fontId="0" fillId="0" borderId="0" xfId="2" applyFont="1" applyAlignment="1">
      <alignment vertical="center"/>
    </xf>
    <xf numFmtId="43" fontId="0" fillId="0" borderId="0" xfId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 applyProtection="1">
      <alignment vertical="center"/>
    </xf>
    <xf numFmtId="0" fontId="2" fillId="0" borderId="1" xfId="0" quotePrefix="1" applyFont="1" applyBorder="1" applyAlignment="1">
      <alignment vertical="center"/>
    </xf>
    <xf numFmtId="9" fontId="8" fillId="0" borderId="0" xfId="0" applyNumberFormat="1" applyFont="1" applyAlignment="1">
      <alignment horizontal="right" vertical="center"/>
    </xf>
    <xf numFmtId="9" fontId="0" fillId="0" borderId="1" xfId="0" applyNumberFormat="1" applyBorder="1" applyAlignment="1">
      <alignment vertical="center"/>
    </xf>
    <xf numFmtId="166" fontId="5" fillId="0" borderId="1" xfId="1" applyNumberFormat="1" applyFont="1" applyBorder="1" applyAlignment="1" applyProtection="1">
      <alignment vertical="center"/>
    </xf>
    <xf numFmtId="164" fontId="5" fillId="0" borderId="1" xfId="3" applyFont="1" applyBorder="1" applyAlignment="1" applyProtection="1">
      <alignment vertical="center"/>
    </xf>
    <xf numFmtId="166" fontId="0" fillId="0" borderId="0" xfId="0" applyNumberFormat="1" applyAlignment="1">
      <alignment vertical="center"/>
    </xf>
    <xf numFmtId="166" fontId="0" fillId="0" borderId="1" xfId="0" applyNumberFormat="1" applyBorder="1" applyAlignment="1">
      <alignment vertical="center"/>
    </xf>
    <xf numFmtId="3" fontId="2" fillId="3" borderId="0" xfId="1" applyNumberFormat="1" applyFill="1" applyBorder="1" applyAlignment="1" applyProtection="1">
      <alignment horizontal="center" vertical="center"/>
      <protection locked="0"/>
    </xf>
    <xf numFmtId="9" fontId="0" fillId="3" borderId="2" xfId="0" applyNumberForma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1" xfId="0" applyFont="1" applyBorder="1" applyAlignment="1">
      <alignment vertical="center"/>
    </xf>
    <xf numFmtId="166" fontId="2" fillId="0" borderId="0" xfId="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/>
    </xf>
    <xf numFmtId="9" fontId="8" fillId="0" borderId="1" xfId="0" applyNumberFormat="1" applyFont="1" applyBorder="1" applyAlignment="1">
      <alignment vertical="center"/>
    </xf>
    <xf numFmtId="43" fontId="8" fillId="0" borderId="1" xfId="1" applyFont="1" applyBorder="1" applyAlignment="1" applyProtection="1">
      <alignment vertical="center"/>
    </xf>
    <xf numFmtId="0" fontId="5" fillId="0" borderId="0" xfId="0" applyFont="1" applyAlignment="1">
      <alignment horizontal="left" vertical="center" indent="2"/>
    </xf>
    <xf numFmtId="9" fontId="2" fillId="0" borderId="0" xfId="2" applyFont="1" applyBorder="1" applyAlignment="1" applyProtection="1">
      <alignment horizontal="right" vertical="center"/>
    </xf>
    <xf numFmtId="0" fontId="0" fillId="0" borderId="0" xfId="0" applyAlignment="1">
      <alignment horizontal="left" vertical="center" indent="4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9" fontId="0" fillId="2" borderId="0" xfId="2" applyFont="1" applyFill="1" applyBorder="1" applyAlignment="1">
      <alignment horizontal="center" vertical="center"/>
    </xf>
    <xf numFmtId="43" fontId="0" fillId="2" borderId="0" xfId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9" fontId="5" fillId="2" borderId="0" xfId="2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5" fillId="2" borderId="0" xfId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9" fontId="2" fillId="2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6" fontId="5" fillId="0" borderId="1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4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43" fontId="0" fillId="0" borderId="0" xfId="1" applyFont="1" applyFill="1" applyAlignment="1">
      <alignment vertical="center"/>
    </xf>
    <xf numFmtId="0" fontId="0" fillId="0" borderId="0" xfId="0" applyAlignment="1">
      <alignment horizontal="left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16" fillId="0" borderId="1" xfId="4" applyFont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3" fontId="2" fillId="3" borderId="0" xfId="1" applyNumberFormat="1" applyFill="1" applyBorder="1" applyAlignment="1" applyProtection="1">
      <alignment horizontal="center" vertical="center"/>
    </xf>
    <xf numFmtId="3" fontId="2" fillId="0" borderId="0" xfId="1" applyNumberFormat="1" applyFill="1" applyBorder="1" applyAlignment="1" applyProtection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9" fontId="0" fillId="2" borderId="2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4" applyFont="1"/>
    <xf numFmtId="0" fontId="1" fillId="0" borderId="0" xfId="0" applyFont="1"/>
    <xf numFmtId="3" fontId="2" fillId="0" borderId="0" xfId="1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5">
    <cellStyle name="Komma" xfId="1" builtinId="3"/>
    <cellStyle name="Link" xfId="4" builtinId="8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5" dropStyle="combo" dx="16" fmlaLink="$L$16" fmlaRange="$L$12:$L$15" noThreeD="1" sel="1" val="0"/>
</file>

<file path=xl/ctrlProps/ctrlProp10.xml><?xml version="1.0" encoding="utf-8"?>
<formControlPr xmlns="http://schemas.microsoft.com/office/spreadsheetml/2009/9/main" objectType="Drop" dropLines="2" dropStyle="combo" dx="16" fmlaLink="$J$14" fmlaRange="$J$12:$J$13" noThreeD="1" sel="1" val="0"/>
</file>

<file path=xl/ctrlProps/ctrlProp2.xml><?xml version="1.0" encoding="utf-8"?>
<formControlPr xmlns="http://schemas.microsoft.com/office/spreadsheetml/2009/9/main" objectType="Drop" dropLines="3" dropStyle="combo" dx="16" fmlaLink="$N$15" fmlaRange="$N$12:$N$14" noThreeD="1" sel="1" val="0"/>
</file>

<file path=xl/ctrlProps/ctrlProp3.xml><?xml version="1.0" encoding="utf-8"?>
<formControlPr xmlns="http://schemas.microsoft.com/office/spreadsheetml/2009/9/main" objectType="Drop" dropLines="4" dropStyle="combo" dx="16" fmlaLink="$L$23" fmlaRange="$J$23:$J$26" noThreeD="1" sel="3" val="0"/>
</file>

<file path=xl/ctrlProps/ctrlProp4.xml><?xml version="1.0" encoding="utf-8"?>
<formControlPr xmlns="http://schemas.microsoft.com/office/spreadsheetml/2009/9/main" objectType="Drop" dropLines="4" dropStyle="combo" dx="16" fmlaLink="$L$25" fmlaRange="$J$23:$J$26" noThreeD="1" sel="3" val="0"/>
</file>

<file path=xl/ctrlProps/ctrlProp5.xml><?xml version="1.0" encoding="utf-8"?>
<formControlPr xmlns="http://schemas.microsoft.com/office/spreadsheetml/2009/9/main" objectType="Drop" dropLines="4" dropStyle="combo" dx="16" fmlaLink="$L$27" fmlaRange="$J$23:$J$26" noThreeD="1" sel="3" val="0"/>
</file>

<file path=xl/ctrlProps/ctrlProp6.xml><?xml version="1.0" encoding="utf-8"?>
<formControlPr xmlns="http://schemas.microsoft.com/office/spreadsheetml/2009/9/main" objectType="Drop" dropLines="10" dropStyle="combo" dx="16" fmlaLink="$J$43" fmlaRange="$J$32:$J$42" noThreeD="1" sel="9" val="0"/>
</file>

<file path=xl/ctrlProps/ctrlProp7.xml><?xml version="1.0" encoding="utf-8"?>
<formControlPr xmlns="http://schemas.microsoft.com/office/spreadsheetml/2009/9/main" objectType="Drop" dropLines="10" dropStyle="combo" dx="16" fmlaLink="$L$32" fmlaRange="$J$32:$J$42" noThreeD="1" sel="9" val="0"/>
</file>

<file path=xl/ctrlProps/ctrlProp8.xml><?xml version="1.0" encoding="utf-8"?>
<formControlPr xmlns="http://schemas.microsoft.com/office/spreadsheetml/2009/9/main" objectType="Drop" dropLines="11" dropStyle="combo" dx="16" fmlaLink="$P$43" fmlaRange="$P$32:$P$42" noThreeD="1" sel="4" val="0"/>
</file>

<file path=xl/ctrlProps/ctrlProp9.xml><?xml version="1.0" encoding="utf-8"?>
<formControlPr xmlns="http://schemas.microsoft.com/office/spreadsheetml/2009/9/main" objectType="Drop" dropLines="11" dropStyle="combo" dx="16" fmlaLink="$Q$32" fmlaRange="$P$32:$P$42" noThreeD="1" sel="4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11</xdr:row>
          <xdr:rowOff>12700</xdr:rowOff>
        </xdr:from>
        <xdr:to>
          <xdr:col>6</xdr:col>
          <xdr:colOff>12700</xdr:colOff>
          <xdr:row>12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13</xdr:row>
          <xdr:rowOff>12700</xdr:rowOff>
        </xdr:from>
        <xdr:to>
          <xdr:col>6</xdr:col>
          <xdr:colOff>12700</xdr:colOff>
          <xdr:row>14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21</xdr:row>
          <xdr:rowOff>12700</xdr:rowOff>
        </xdr:from>
        <xdr:to>
          <xdr:col>6</xdr:col>
          <xdr:colOff>19050</xdr:colOff>
          <xdr:row>22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23</xdr:row>
          <xdr:rowOff>12700</xdr:rowOff>
        </xdr:from>
        <xdr:to>
          <xdr:col>6</xdr:col>
          <xdr:colOff>19050</xdr:colOff>
          <xdr:row>24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25</xdr:row>
          <xdr:rowOff>12700</xdr:rowOff>
        </xdr:from>
        <xdr:to>
          <xdr:col>6</xdr:col>
          <xdr:colOff>19050</xdr:colOff>
          <xdr:row>26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28</xdr:row>
          <xdr:rowOff>12700</xdr:rowOff>
        </xdr:from>
        <xdr:to>
          <xdr:col>6</xdr:col>
          <xdr:colOff>12700</xdr:colOff>
          <xdr:row>29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30</xdr:row>
          <xdr:rowOff>12700</xdr:rowOff>
        </xdr:from>
        <xdr:to>
          <xdr:col>6</xdr:col>
          <xdr:colOff>12700</xdr:colOff>
          <xdr:row>31</xdr:row>
          <xdr:rowOff>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33</xdr:row>
          <xdr:rowOff>12700</xdr:rowOff>
        </xdr:from>
        <xdr:to>
          <xdr:col>6</xdr:col>
          <xdr:colOff>12700</xdr:colOff>
          <xdr:row>34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374650</xdr:colOff>
          <xdr:row>35</xdr:row>
          <xdr:rowOff>12700</xdr:rowOff>
        </xdr:from>
        <xdr:to>
          <xdr:col>6</xdr:col>
          <xdr:colOff>19050</xdr:colOff>
          <xdr:row>36</xdr:row>
          <xdr:rowOff>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9</xdr:row>
          <xdr:rowOff>12700</xdr:rowOff>
        </xdr:from>
        <xdr:to>
          <xdr:col>6</xdr:col>
          <xdr:colOff>12700</xdr:colOff>
          <xdr:row>10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hyperlink" Target="https://infra-suisse.ch/" TargetMode="External"/><Relationship Id="rId7" Type="http://schemas.openxmlformats.org/officeDocument/2006/relationships/vmlDrawing" Target="../drawings/vmlDrawing2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http://www.baumeister.ch/gesamtarbeitsvertraege/loehne/" TargetMode="External"/><Relationship Id="rId16" Type="http://schemas.openxmlformats.org/officeDocument/2006/relationships/ctrlProp" Target="../ctrlProps/ctrlProp9.xml"/><Relationship Id="rId1" Type="http://schemas.openxmlformats.org/officeDocument/2006/relationships/hyperlink" Target="http://www.verkehrswegbauer.ch/verkehrswegbau/ausbildungen/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4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Z57"/>
  <sheetViews>
    <sheetView showGridLines="0" tabSelected="1" view="pageLayout" topLeftCell="A47" zoomScaleNormal="90" workbookViewId="0">
      <selection sqref="A1:H1"/>
    </sheetView>
  </sheetViews>
  <sheetFormatPr baseColWidth="10" defaultColWidth="5.7265625" defaultRowHeight="12.5" x14ac:dyDescent="0.25"/>
  <cols>
    <col min="1" max="1" width="4.6328125" style="1" customWidth="1"/>
    <col min="2" max="2" width="44.81640625" style="1" bestFit="1" customWidth="1"/>
    <col min="3" max="3" width="11.36328125" style="1" customWidth="1"/>
    <col min="4" max="4" width="12.6328125" style="1" customWidth="1"/>
    <col min="5" max="5" width="15.08984375" style="1" customWidth="1"/>
    <col min="6" max="6" width="12" style="1" customWidth="1"/>
    <col min="7" max="7" width="3.7265625" style="1" customWidth="1"/>
    <col min="8" max="8" width="14.81640625" style="1" customWidth="1"/>
    <col min="9" max="9" width="2.26953125" style="1" customWidth="1"/>
    <col min="10" max="10" width="19.26953125" style="1" hidden="1" customWidth="1"/>
    <col min="11" max="11" width="1.36328125" style="1" hidden="1" customWidth="1"/>
    <col min="12" max="12" width="20" style="1" hidden="1" customWidth="1"/>
    <col min="13" max="13" width="1.36328125" style="1" hidden="1" customWidth="1"/>
    <col min="14" max="14" width="20" style="1" hidden="1" customWidth="1"/>
    <col min="15" max="15" width="1.36328125" style="1" hidden="1" customWidth="1"/>
    <col min="16" max="16" width="7.36328125" style="1" hidden="1" customWidth="1"/>
    <col min="17" max="24" width="4.7265625" style="1" hidden="1" customWidth="1"/>
    <col min="25" max="26" width="5.7265625" style="1" hidden="1" customWidth="1"/>
    <col min="27" max="16384" width="5.7265625" style="1"/>
  </cols>
  <sheetData>
    <row r="1" spans="1:24" ht="78.75" customHeight="1" x14ac:dyDescent="0.25">
      <c r="A1" s="85" t="s">
        <v>64</v>
      </c>
      <c r="B1" s="85"/>
      <c r="C1" s="85"/>
      <c r="D1" s="85"/>
      <c r="E1" s="85"/>
      <c r="F1" s="85"/>
      <c r="G1" s="85"/>
      <c r="H1" s="85"/>
      <c r="J1" s="87" t="s">
        <v>54</v>
      </c>
      <c r="K1" s="87"/>
      <c r="L1" s="87"/>
      <c r="M1" s="87"/>
      <c r="N1" s="87"/>
      <c r="O1" s="87"/>
      <c r="P1" s="87"/>
      <c r="Q1" s="87"/>
      <c r="R1" s="87"/>
      <c r="S1" s="4"/>
      <c r="T1" s="4"/>
      <c r="U1" s="4"/>
      <c r="V1" s="4"/>
      <c r="W1" s="4"/>
      <c r="X1" s="4"/>
    </row>
    <row r="2" spans="1:24" ht="15" customHeight="1" x14ac:dyDescent="0.25">
      <c r="A2" s="2"/>
    </row>
    <row r="3" spans="1:24" ht="12.75" customHeight="1" x14ac:dyDescent="0.25">
      <c r="B3" s="86" t="s">
        <v>44</v>
      </c>
      <c r="C3" s="86"/>
      <c r="D3" s="86"/>
      <c r="E3" s="86"/>
      <c r="F3" s="86"/>
      <c r="G3" s="76"/>
      <c r="J3" s="77" t="s">
        <v>16</v>
      </c>
      <c r="K3" s="16"/>
      <c r="L3" s="32" t="s">
        <v>49</v>
      </c>
      <c r="M3" s="32"/>
      <c r="N3" s="4"/>
      <c r="P3" s="8" t="s">
        <v>38</v>
      </c>
    </row>
    <row r="4" spans="1:24" ht="12.75" customHeight="1" x14ac:dyDescent="0.25">
      <c r="B4" s="86"/>
      <c r="C4" s="86"/>
      <c r="D4" s="86"/>
      <c r="E4" s="86"/>
      <c r="F4" s="86"/>
      <c r="G4" s="76"/>
      <c r="H4" s="6"/>
      <c r="L4" s="78" t="s">
        <v>0</v>
      </c>
      <c r="M4" s="78"/>
      <c r="N4" s="78" t="s">
        <v>1</v>
      </c>
      <c r="O4" s="78"/>
      <c r="P4" s="79" t="s">
        <v>15</v>
      </c>
      <c r="Q4" s="60">
        <v>1</v>
      </c>
      <c r="R4" s="60">
        <v>2</v>
      </c>
      <c r="S4" s="60">
        <v>1</v>
      </c>
      <c r="T4" s="60">
        <v>2</v>
      </c>
      <c r="U4" s="60">
        <v>1</v>
      </c>
      <c r="V4" s="60">
        <v>2</v>
      </c>
      <c r="W4" s="60">
        <v>1</v>
      </c>
      <c r="X4" s="60">
        <v>2</v>
      </c>
    </row>
    <row r="5" spans="1:24" ht="13" x14ac:dyDescent="0.25">
      <c r="C5" s="32" t="s">
        <v>45</v>
      </c>
      <c r="D5" s="4"/>
      <c r="E5" s="4"/>
      <c r="F5" s="65">
        <f>L8</f>
        <v>5815</v>
      </c>
      <c r="G5" s="75"/>
      <c r="H5" s="6"/>
      <c r="J5" s="49" t="s">
        <v>12</v>
      </c>
      <c r="K5" s="5"/>
      <c r="L5" s="80">
        <v>5893</v>
      </c>
      <c r="M5" s="81"/>
      <c r="N5" s="80">
        <v>5372</v>
      </c>
      <c r="O5" s="81"/>
      <c r="P5" s="79" t="s">
        <v>42</v>
      </c>
      <c r="Q5" s="60">
        <v>1</v>
      </c>
      <c r="R5" s="60">
        <v>1</v>
      </c>
      <c r="S5" s="60">
        <v>2</v>
      </c>
      <c r="T5" s="60">
        <v>2</v>
      </c>
      <c r="U5" s="60">
        <v>3</v>
      </c>
      <c r="V5" s="60">
        <v>3</v>
      </c>
      <c r="W5" s="60">
        <v>4</v>
      </c>
      <c r="X5" s="60">
        <v>4</v>
      </c>
    </row>
    <row r="6" spans="1:24" ht="13" x14ac:dyDescent="0.25">
      <c r="C6" s="5" t="s">
        <v>46</v>
      </c>
      <c r="F6" s="66">
        <f>N8</f>
        <v>5238</v>
      </c>
      <c r="G6" s="66"/>
      <c r="H6" s="6"/>
      <c r="J6" s="49" t="s">
        <v>13</v>
      </c>
      <c r="K6" s="5"/>
      <c r="L6" s="80">
        <v>5813</v>
      </c>
      <c r="M6" s="81"/>
      <c r="N6" s="80">
        <v>5238</v>
      </c>
      <c r="O6" s="81"/>
      <c r="P6" s="79" t="s">
        <v>43</v>
      </c>
      <c r="Q6" s="60" t="str">
        <f t="shared" ref="Q6:X6" si="0">CONCATENATE(Q4,Q5)</f>
        <v>11</v>
      </c>
      <c r="R6" s="60" t="str">
        <f t="shared" si="0"/>
        <v>21</v>
      </c>
      <c r="S6" s="60" t="str">
        <f t="shared" ref="S6" si="1">CONCATENATE(S4,S5)</f>
        <v>12</v>
      </c>
      <c r="T6" s="60" t="str">
        <f t="shared" si="0"/>
        <v>22</v>
      </c>
      <c r="U6" s="60" t="str">
        <f t="shared" si="0"/>
        <v>13</v>
      </c>
      <c r="V6" s="60" t="str">
        <f t="shared" si="0"/>
        <v>23</v>
      </c>
      <c r="W6" s="60" t="str">
        <f t="shared" ref="W6" si="2">CONCATENATE(W4,W5)</f>
        <v>14</v>
      </c>
      <c r="X6" s="60" t="str">
        <f t="shared" si="0"/>
        <v>24</v>
      </c>
    </row>
    <row r="7" spans="1:24" x14ac:dyDescent="0.25">
      <c r="C7" s="5"/>
      <c r="F7" s="33"/>
      <c r="G7" s="33"/>
      <c r="H7" s="6"/>
      <c r="J7" s="49" t="s">
        <v>14</v>
      </c>
      <c r="K7" s="5"/>
      <c r="L7" s="80">
        <v>5738</v>
      </c>
      <c r="M7" s="81"/>
      <c r="N7" s="80">
        <v>5103</v>
      </c>
      <c r="O7" s="81"/>
      <c r="P7" s="79" t="s">
        <v>18</v>
      </c>
      <c r="Q7" s="61" t="s">
        <v>0</v>
      </c>
      <c r="R7" s="61" t="s">
        <v>0</v>
      </c>
      <c r="S7" s="61" t="s">
        <v>0</v>
      </c>
      <c r="T7" s="61" t="s">
        <v>0</v>
      </c>
      <c r="U7" s="61" t="s">
        <v>1</v>
      </c>
      <c r="V7" s="61" t="s">
        <v>1</v>
      </c>
      <c r="W7" s="61" t="s">
        <v>0</v>
      </c>
      <c r="X7" s="61" t="s">
        <v>0</v>
      </c>
    </row>
    <row r="8" spans="1:24" ht="13" x14ac:dyDescent="0.25">
      <c r="A8" s="4"/>
      <c r="B8" s="34"/>
      <c r="C8" s="4"/>
      <c r="D8" s="4"/>
      <c r="E8" s="4"/>
      <c r="F8" s="4"/>
      <c r="G8" s="4"/>
      <c r="H8" s="4"/>
      <c r="J8" s="82" t="s">
        <v>2</v>
      </c>
      <c r="K8" s="83"/>
      <c r="L8" s="59">
        <f>ROUND(AVERAGE(L5:L7),0)</f>
        <v>5815</v>
      </c>
      <c r="M8" s="7"/>
      <c r="N8" s="59">
        <f>ROUND(AVERAGE(N5:N7),0)</f>
        <v>5238</v>
      </c>
      <c r="O8" s="7"/>
      <c r="P8" s="60">
        <v>1</v>
      </c>
      <c r="Q8" s="26">
        <v>0.12</v>
      </c>
      <c r="R8" s="26">
        <v>0.2</v>
      </c>
      <c r="S8" s="84"/>
      <c r="T8" s="84"/>
      <c r="U8" s="26">
        <v>0.08</v>
      </c>
      <c r="V8" s="26">
        <v>0.17</v>
      </c>
      <c r="W8" s="26">
        <v>0.28999999999999998</v>
      </c>
      <c r="X8" s="26">
        <v>0.28999999999999998</v>
      </c>
    </row>
    <row r="9" spans="1:24" ht="18" x14ac:dyDescent="0.25">
      <c r="A9" s="2" t="s">
        <v>31</v>
      </c>
      <c r="P9" s="60">
        <v>2</v>
      </c>
      <c r="Q9" s="26">
        <v>0.2</v>
      </c>
      <c r="R9" s="26">
        <v>0.25</v>
      </c>
      <c r="S9" s="26">
        <v>0.25</v>
      </c>
      <c r="T9" s="26">
        <v>0.25</v>
      </c>
      <c r="U9" s="26">
        <v>0.14000000000000001</v>
      </c>
      <c r="V9" s="26">
        <v>0.22</v>
      </c>
      <c r="W9" s="26">
        <v>0.37</v>
      </c>
      <c r="X9" s="26">
        <v>0.37</v>
      </c>
    </row>
    <row r="10" spans="1:24" ht="18" x14ac:dyDescent="0.25">
      <c r="A10" s="2"/>
      <c r="B10" s="67" t="s">
        <v>63</v>
      </c>
      <c r="C10" s="67"/>
      <c r="D10" s="67"/>
      <c r="E10" s="67"/>
      <c r="F10" s="67"/>
      <c r="G10" s="5"/>
      <c r="J10" s="16" t="s">
        <v>36</v>
      </c>
      <c r="K10" s="4"/>
      <c r="L10" s="32" t="s">
        <v>37</v>
      </c>
      <c r="M10" s="4"/>
      <c r="N10" s="4"/>
      <c r="O10" s="10"/>
      <c r="P10" s="60">
        <v>3</v>
      </c>
      <c r="Q10" s="26">
        <v>0.28000000000000003</v>
      </c>
      <c r="R10" s="26">
        <v>0.35</v>
      </c>
      <c r="S10" s="26">
        <v>0.35</v>
      </c>
      <c r="T10" s="26">
        <v>0.35</v>
      </c>
      <c r="U10" s="61"/>
      <c r="V10" s="61"/>
      <c r="W10" s="60"/>
      <c r="X10" s="60"/>
    </row>
    <row r="11" spans="1:24" ht="18" x14ac:dyDescent="0.25">
      <c r="A11" s="2"/>
      <c r="J11" s="44" t="s">
        <v>15</v>
      </c>
      <c r="K11" s="44"/>
      <c r="L11" s="44" t="s">
        <v>17</v>
      </c>
      <c r="M11" s="44"/>
      <c r="N11" s="44" t="s">
        <v>7</v>
      </c>
      <c r="O11" s="3"/>
    </row>
    <row r="12" spans="1:24" ht="18" x14ac:dyDescent="0.25">
      <c r="A12" s="2"/>
      <c r="B12" s="69" t="s">
        <v>58</v>
      </c>
      <c r="C12" s="68"/>
      <c r="D12" s="68"/>
      <c r="E12" s="68"/>
      <c r="F12" s="68"/>
      <c r="J12" s="45" t="s">
        <v>50</v>
      </c>
      <c r="K12" s="45"/>
      <c r="L12" s="45" t="s">
        <v>61</v>
      </c>
      <c r="M12" s="45"/>
      <c r="N12" s="46">
        <f>IF(L16=2,"Bitte auswählen",1)</f>
        <v>1</v>
      </c>
      <c r="O12" s="3"/>
    </row>
    <row r="13" spans="1:24" ht="18" x14ac:dyDescent="0.25">
      <c r="A13" s="2"/>
      <c r="J13" s="45" t="s">
        <v>51</v>
      </c>
      <c r="K13" s="45"/>
      <c r="L13" s="45" t="s">
        <v>60</v>
      </c>
      <c r="M13" s="45"/>
      <c r="N13" s="46">
        <f>IF($L$16&lt;5,2,"Bitte auswählen")</f>
        <v>2</v>
      </c>
      <c r="O13" s="3"/>
    </row>
    <row r="14" spans="1:24" ht="18" x14ac:dyDescent="0.25">
      <c r="A14" s="2"/>
      <c r="B14" s="67" t="s">
        <v>59</v>
      </c>
      <c r="C14" s="68"/>
      <c r="D14" s="68"/>
      <c r="E14" s="68"/>
      <c r="F14" s="68"/>
      <c r="J14" s="56">
        <v>1</v>
      </c>
      <c r="K14" s="47"/>
      <c r="L14" s="45" t="s">
        <v>62</v>
      </c>
      <c r="M14" s="45"/>
      <c r="N14" s="46">
        <f>IF(L16&lt;3,3,"Bitte auswählen")</f>
        <v>3</v>
      </c>
      <c r="O14" s="27"/>
    </row>
    <row r="15" spans="1:24" ht="18" x14ac:dyDescent="0.25">
      <c r="A15" s="2"/>
      <c r="J15" s="46"/>
      <c r="K15" s="46"/>
      <c r="L15" s="45" t="s">
        <v>57</v>
      </c>
      <c r="M15" s="45"/>
      <c r="N15" s="56">
        <v>1</v>
      </c>
    </row>
    <row r="16" spans="1:24" ht="13" x14ac:dyDescent="0.25">
      <c r="B16" s="16" t="s">
        <v>29</v>
      </c>
      <c r="C16" s="20"/>
      <c r="D16" s="35">
        <f>$L$20</f>
        <v>0.12</v>
      </c>
      <c r="E16" s="36" t="str">
        <f>CONCATENATE("der Lohnklasse ",$L$19)</f>
        <v>der Lohnklasse Q</v>
      </c>
      <c r="F16" s="36"/>
      <c r="G16" s="36"/>
      <c r="H16" s="21">
        <f>ROUND($L$20*$N$19,0)</f>
        <v>698</v>
      </c>
      <c r="J16" s="46"/>
      <c r="K16" s="46"/>
      <c r="L16" s="56">
        <v>1</v>
      </c>
      <c r="M16" s="47"/>
      <c r="N16" s="48"/>
    </row>
    <row r="17" spans="1:24" x14ac:dyDescent="0.25">
      <c r="B17" s="13"/>
      <c r="C17" s="19"/>
    </row>
    <row r="18" spans="1:24" ht="13" x14ac:dyDescent="0.25">
      <c r="B18" s="13"/>
      <c r="C18" s="19"/>
      <c r="J18" s="49" t="s">
        <v>41</v>
      </c>
      <c r="K18" s="49"/>
      <c r="L18" s="46" t="str">
        <f>CONCATENATE($J$14,L16)</f>
        <v>11</v>
      </c>
      <c r="M18" s="46"/>
      <c r="N18" s="48"/>
      <c r="O18" s="12"/>
      <c r="P18" s="8"/>
      <c r="Q18" s="5"/>
      <c r="S18" s="73"/>
    </row>
    <row r="19" spans="1:24" ht="13" x14ac:dyDescent="0.25">
      <c r="A19" s="4"/>
      <c r="B19" s="34"/>
      <c r="C19" s="4"/>
      <c r="D19" s="4"/>
      <c r="E19" s="4"/>
      <c r="F19" s="4"/>
      <c r="G19" s="4"/>
      <c r="H19" s="4"/>
      <c r="J19" s="49" t="s">
        <v>19</v>
      </c>
      <c r="K19" s="49"/>
      <c r="L19" s="50" t="str">
        <f>HLOOKUP(L18,Q6:X10,2,FALSE)</f>
        <v>Q</v>
      </c>
      <c r="M19" s="50"/>
      <c r="N19" s="51">
        <f>IF(L19="Q",F5,F6)</f>
        <v>5815</v>
      </c>
      <c r="P19" s="74"/>
      <c r="S19" s="90"/>
      <c r="T19" s="90"/>
      <c r="U19" s="90"/>
      <c r="V19" s="90"/>
      <c r="X19" s="10"/>
    </row>
    <row r="20" spans="1:24" ht="18" customHeight="1" x14ac:dyDescent="0.25">
      <c r="A20" s="2" t="s">
        <v>32</v>
      </c>
      <c r="B20" s="9"/>
      <c r="J20" s="49" t="s">
        <v>23</v>
      </c>
      <c r="K20" s="49"/>
      <c r="L20" s="50">
        <f>HLOOKUP($L$18,$P$6:$X$10,$N$15+2,FALSE)</f>
        <v>0.12</v>
      </c>
      <c r="M20" s="50"/>
      <c r="N20" s="48"/>
      <c r="P20" s="74"/>
      <c r="Q20" s="74"/>
      <c r="S20" s="90"/>
      <c r="T20" s="90"/>
      <c r="U20" s="90"/>
      <c r="V20" s="90"/>
      <c r="X20" s="10"/>
    </row>
    <row r="21" spans="1:24" ht="18" customHeight="1" x14ac:dyDescent="0.25">
      <c r="B21" s="14" t="s">
        <v>3</v>
      </c>
      <c r="H21" s="38" t="str">
        <f>CONCATENATE(N28," von ",N29," Punkten")</f>
        <v>8.1 von 24 Punkten</v>
      </c>
      <c r="O21" s="8"/>
      <c r="P21" s="5"/>
      <c r="Q21" s="8"/>
      <c r="R21" s="8"/>
      <c r="S21" s="8"/>
      <c r="T21" s="8"/>
      <c r="U21" s="8"/>
      <c r="V21" s="8"/>
    </row>
    <row r="22" spans="1:24" ht="18" customHeight="1" x14ac:dyDescent="0.25">
      <c r="B22" s="67" t="s">
        <v>8</v>
      </c>
      <c r="C22" s="68"/>
      <c r="D22" s="68"/>
      <c r="E22" s="68"/>
      <c r="F22" s="68"/>
      <c r="H22" s="5"/>
      <c r="J22" s="52" t="s">
        <v>3</v>
      </c>
      <c r="K22" s="52"/>
      <c r="L22" s="44" t="s">
        <v>39</v>
      </c>
      <c r="M22" s="44"/>
      <c r="N22" s="52" t="s">
        <v>22</v>
      </c>
      <c r="O22" s="3"/>
      <c r="P22" s="3"/>
      <c r="Q22" s="3"/>
      <c r="R22" s="3"/>
      <c r="S22" s="91"/>
      <c r="T22" s="91"/>
      <c r="U22" s="91"/>
      <c r="V22" s="91"/>
    </row>
    <row r="23" spans="1:24" ht="18" customHeight="1" x14ac:dyDescent="0.25">
      <c r="B23" s="31"/>
      <c r="H23" s="5"/>
      <c r="J23" s="49" t="s">
        <v>11</v>
      </c>
      <c r="K23" s="49"/>
      <c r="L23" s="56">
        <v>3</v>
      </c>
      <c r="M23" s="47"/>
      <c r="N23" s="46">
        <f>ROUND(24/9*(4-L23),1)</f>
        <v>2.7</v>
      </c>
      <c r="O23" s="3"/>
      <c r="P23" s="3"/>
      <c r="Q23" s="3"/>
      <c r="R23" s="3"/>
      <c r="S23" s="3"/>
    </row>
    <row r="24" spans="1:24" ht="18" customHeight="1" x14ac:dyDescent="0.25">
      <c r="B24" s="67" t="s">
        <v>9</v>
      </c>
      <c r="C24" s="68"/>
      <c r="D24" s="68"/>
      <c r="E24" s="68"/>
      <c r="F24" s="68"/>
      <c r="H24" s="5"/>
      <c r="J24" s="49" t="s">
        <v>21</v>
      </c>
      <c r="K24" s="49"/>
      <c r="L24" s="53"/>
      <c r="M24" s="46"/>
      <c r="N24" s="46"/>
      <c r="O24" s="3"/>
      <c r="P24" s="3"/>
      <c r="Q24" s="3"/>
      <c r="R24" s="3"/>
      <c r="S24" s="3"/>
    </row>
    <row r="25" spans="1:24" ht="18" customHeight="1" x14ac:dyDescent="0.25">
      <c r="B25" s="31"/>
      <c r="H25" s="5"/>
      <c r="J25" s="49" t="s">
        <v>4</v>
      </c>
      <c r="K25" s="49"/>
      <c r="L25" s="56">
        <v>3</v>
      </c>
      <c r="M25" s="47"/>
      <c r="N25" s="46">
        <f>ROUND(24/9*(4-L25),1)</f>
        <v>2.7</v>
      </c>
      <c r="O25" s="3"/>
      <c r="P25" s="3"/>
      <c r="Q25" s="3"/>
      <c r="R25" s="3"/>
      <c r="S25" s="3"/>
    </row>
    <row r="26" spans="1:24" ht="18" customHeight="1" x14ac:dyDescent="0.25">
      <c r="B26" s="67" t="s">
        <v>10</v>
      </c>
      <c r="C26" s="68"/>
      <c r="D26" s="68"/>
      <c r="E26" s="68"/>
      <c r="F26" s="68"/>
      <c r="H26" s="5"/>
      <c r="J26" s="49" t="s">
        <v>20</v>
      </c>
      <c r="K26" s="49"/>
      <c r="L26" s="53"/>
      <c r="M26" s="46"/>
      <c r="N26" s="46"/>
      <c r="O26" s="3"/>
      <c r="P26" s="3"/>
      <c r="Q26" s="3"/>
      <c r="R26" s="3"/>
      <c r="S26" s="3"/>
    </row>
    <row r="27" spans="1:24" ht="18" customHeight="1" x14ac:dyDescent="0.25">
      <c r="B27" s="9"/>
      <c r="H27" s="5"/>
      <c r="J27" s="48"/>
      <c r="K27" s="48"/>
      <c r="L27" s="56">
        <v>3</v>
      </c>
      <c r="M27" s="47"/>
      <c r="N27" s="46">
        <f>ROUND(24/9*(4-L27),1)</f>
        <v>2.7</v>
      </c>
      <c r="O27" s="3"/>
      <c r="P27" s="3"/>
      <c r="Q27" s="3"/>
      <c r="R27" s="3"/>
      <c r="S27" s="3"/>
    </row>
    <row r="28" spans="1:24" ht="18" customHeight="1" x14ac:dyDescent="0.25">
      <c r="B28" s="14" t="s">
        <v>52</v>
      </c>
      <c r="H28" s="38" t="str">
        <f>CONCATENATE(N33," von ",N34," Punkten")</f>
        <v>7.7 von 12 Punkten</v>
      </c>
      <c r="J28" s="48"/>
      <c r="K28" s="48"/>
      <c r="L28" s="48"/>
      <c r="M28" s="48"/>
      <c r="N28" s="46">
        <f>SUM(N23:N27)</f>
        <v>8.1000000000000014</v>
      </c>
      <c r="O28" s="10"/>
      <c r="P28" s="10"/>
      <c r="Q28" s="10"/>
      <c r="R28" s="10"/>
      <c r="S28" s="10"/>
      <c r="T28" s="11"/>
    </row>
    <row r="29" spans="1:24" ht="18" customHeight="1" x14ac:dyDescent="0.25">
      <c r="B29" s="67" t="s">
        <v>5</v>
      </c>
      <c r="C29" s="68"/>
      <c r="D29" s="68"/>
      <c r="E29" s="68"/>
      <c r="F29" s="68"/>
      <c r="H29" s="5"/>
      <c r="J29" s="48"/>
      <c r="K29" s="48"/>
      <c r="L29" s="48"/>
      <c r="M29" s="48"/>
      <c r="N29" s="62">
        <v>24</v>
      </c>
    </row>
    <row r="30" spans="1:24" ht="18" customHeight="1" x14ac:dyDescent="0.25">
      <c r="B30" s="31"/>
      <c r="H30" s="5"/>
    </row>
    <row r="31" spans="1:24" ht="18" customHeight="1" x14ac:dyDescent="0.25">
      <c r="B31" s="67" t="s">
        <v>6</v>
      </c>
      <c r="C31" s="68"/>
      <c r="D31" s="68"/>
      <c r="E31" s="68"/>
      <c r="F31" s="68"/>
      <c r="H31" s="5"/>
      <c r="J31" s="52" t="s">
        <v>5</v>
      </c>
      <c r="K31" s="52"/>
      <c r="L31" s="52" t="s">
        <v>6</v>
      </c>
      <c r="M31" s="52"/>
      <c r="N31" s="48" t="s">
        <v>22</v>
      </c>
      <c r="P31" s="53" t="s">
        <v>24</v>
      </c>
      <c r="Q31" s="53" t="s">
        <v>25</v>
      </c>
    </row>
    <row r="32" spans="1:24" ht="18" customHeight="1" x14ac:dyDescent="0.25">
      <c r="B32" s="9"/>
      <c r="H32" s="5"/>
      <c r="J32" s="50">
        <v>0</v>
      </c>
      <c r="K32" s="50"/>
      <c r="L32" s="56">
        <v>9</v>
      </c>
      <c r="M32" s="47"/>
      <c r="N32" s="54">
        <f>L33*J44</f>
        <v>0.64000000000000012</v>
      </c>
      <c r="O32" s="15"/>
      <c r="P32" s="46">
        <v>6</v>
      </c>
      <c r="Q32" s="56">
        <v>4</v>
      </c>
    </row>
    <row r="33" spans="1:21" ht="18" customHeight="1" x14ac:dyDescent="0.25">
      <c r="B33" s="14" t="s">
        <v>47</v>
      </c>
      <c r="H33" s="38" t="str">
        <f>CONCATENATE(Q44," von ",Q45," Punkten")</f>
        <v>9 von 12 Punkten</v>
      </c>
      <c r="J33" s="50">
        <v>0.1</v>
      </c>
      <c r="K33" s="50"/>
      <c r="L33" s="57">
        <f>(L32-1)/10</f>
        <v>0.8</v>
      </c>
      <c r="M33" s="50"/>
      <c r="N33" s="55">
        <f>ROUND(N32*N34,1)</f>
        <v>7.7</v>
      </c>
      <c r="O33" s="28"/>
      <c r="P33" s="46">
        <v>5.5</v>
      </c>
      <c r="Q33" s="46">
        <f>6-(Q32/2-0.5)</f>
        <v>4.5</v>
      </c>
    </row>
    <row r="34" spans="1:21" ht="18" customHeight="1" x14ac:dyDescent="0.25">
      <c r="B34" s="67" t="s">
        <v>55</v>
      </c>
      <c r="C34" s="68"/>
      <c r="D34" s="68"/>
      <c r="E34" s="68"/>
      <c r="F34" s="68"/>
      <c r="H34" s="5"/>
      <c r="J34" s="50">
        <v>0.2</v>
      </c>
      <c r="K34" s="50"/>
      <c r="L34" s="48"/>
      <c r="M34" s="48"/>
      <c r="N34" s="53">
        <v>12</v>
      </c>
      <c r="O34" s="10"/>
      <c r="P34" s="46">
        <v>5</v>
      </c>
      <c r="Q34" s="46"/>
    </row>
    <row r="35" spans="1:21" ht="18" customHeight="1" x14ac:dyDescent="0.25">
      <c r="B35" s="30"/>
      <c r="H35" s="5"/>
      <c r="J35" s="50">
        <v>0.3</v>
      </c>
      <c r="K35" s="50"/>
      <c r="L35" s="48"/>
      <c r="M35" s="48"/>
      <c r="N35" s="48"/>
      <c r="P35" s="46">
        <v>4.5</v>
      </c>
      <c r="Q35" s="46"/>
      <c r="R35" s="15"/>
      <c r="S35" s="15"/>
    </row>
    <row r="36" spans="1:21" ht="18" customHeight="1" x14ac:dyDescent="0.25">
      <c r="B36" s="67" t="s">
        <v>56</v>
      </c>
      <c r="C36" s="68"/>
      <c r="D36" s="68"/>
      <c r="E36" s="68"/>
      <c r="F36" s="68"/>
      <c r="H36" s="5"/>
      <c r="J36" s="50">
        <v>0.4</v>
      </c>
      <c r="K36" s="50"/>
      <c r="L36" s="48"/>
      <c r="M36" s="48"/>
      <c r="N36" s="48"/>
      <c r="P36" s="46">
        <v>4</v>
      </c>
      <c r="Q36" s="46"/>
      <c r="R36" s="28"/>
      <c r="S36" s="28"/>
    </row>
    <row r="37" spans="1:21" ht="18" customHeight="1" x14ac:dyDescent="0.25">
      <c r="B37" s="37"/>
      <c r="H37" s="5"/>
      <c r="J37" s="50">
        <v>0.5</v>
      </c>
      <c r="K37" s="50"/>
      <c r="L37" s="48"/>
      <c r="M37" s="48"/>
      <c r="N37" s="48"/>
      <c r="P37" s="46">
        <v>3.5</v>
      </c>
      <c r="Q37" s="46"/>
      <c r="R37" s="10"/>
      <c r="S37" s="10"/>
    </row>
    <row r="38" spans="1:21" ht="18" customHeight="1" x14ac:dyDescent="0.25">
      <c r="B38" s="37"/>
      <c r="C38" s="5"/>
      <c r="D38" s="5"/>
      <c r="E38" s="64"/>
      <c r="F38" s="5"/>
      <c r="G38" s="5"/>
      <c r="H38" s="38" t="str">
        <f>CONCATENATE("Total ",N47," von maximal ",N48," Punkten")</f>
        <v>Total 24.8 von maximal 48 Punkten</v>
      </c>
      <c r="J38" s="50">
        <v>0.6</v>
      </c>
      <c r="K38" s="50"/>
      <c r="L38" s="48"/>
      <c r="M38" s="48"/>
      <c r="N38" s="48"/>
      <c r="P38" s="46">
        <v>3</v>
      </c>
      <c r="Q38" s="46"/>
    </row>
    <row r="39" spans="1:21" ht="18" customHeight="1" x14ac:dyDescent="0.25">
      <c r="B39" s="9"/>
      <c r="J39" s="50">
        <v>0.7</v>
      </c>
      <c r="K39" s="50"/>
      <c r="L39" s="48"/>
      <c r="M39" s="48"/>
      <c r="N39" s="48"/>
      <c r="P39" s="46">
        <v>2.5</v>
      </c>
      <c r="Q39" s="46"/>
    </row>
    <row r="40" spans="1:21" ht="18" customHeight="1" x14ac:dyDescent="0.25">
      <c r="B40" s="16" t="s">
        <v>30</v>
      </c>
      <c r="C40" s="4"/>
      <c r="D40" s="17"/>
      <c r="E40" s="17"/>
      <c r="F40" s="17"/>
      <c r="G40" s="17"/>
      <c r="H40" s="22">
        <f>ROUND(H16*N47/(N48*N49),0)</f>
        <v>240</v>
      </c>
      <c r="J40" s="50">
        <v>0.8</v>
      </c>
      <c r="K40" s="50"/>
      <c r="L40" s="48"/>
      <c r="M40" s="48"/>
      <c r="N40" s="48"/>
      <c r="P40" s="46">
        <v>2</v>
      </c>
      <c r="Q40" s="46"/>
    </row>
    <row r="41" spans="1:21" ht="18" customHeight="1" x14ac:dyDescent="0.25">
      <c r="B41" s="70" t="s">
        <v>48</v>
      </c>
      <c r="C41" s="71"/>
      <c r="D41" s="71" t="str">
        <f>CONCATENATE("[= ",$H$16," * ",$N$47," / (",$N$48," * ",$N$49,")]")</f>
        <v>[= 698 * 24.8 / (48 * 1.5)]</v>
      </c>
      <c r="E41" s="71"/>
      <c r="J41" s="50">
        <v>0.9</v>
      </c>
      <c r="K41" s="50"/>
      <c r="L41" s="48"/>
      <c r="M41" s="48"/>
      <c r="N41" s="48"/>
      <c r="P41" s="46">
        <v>1.5</v>
      </c>
      <c r="Q41" s="46"/>
    </row>
    <row r="42" spans="1:21" ht="18" customHeight="1" x14ac:dyDescent="0.25">
      <c r="J42" s="50">
        <v>1</v>
      </c>
      <c r="K42" s="50"/>
      <c r="L42" s="48"/>
      <c r="M42" s="48"/>
      <c r="N42" s="48"/>
      <c r="P42" s="46">
        <v>1</v>
      </c>
      <c r="Q42" s="46"/>
    </row>
    <row r="43" spans="1:21" ht="18" customHeight="1" x14ac:dyDescent="0.25">
      <c r="B43" s="39"/>
      <c r="J43" s="56">
        <v>9</v>
      </c>
      <c r="K43" s="47"/>
      <c r="L43" s="48"/>
      <c r="M43" s="48"/>
      <c r="N43" s="48"/>
      <c r="P43" s="56">
        <v>4</v>
      </c>
      <c r="Q43" s="46"/>
    </row>
    <row r="44" spans="1:21" ht="18" customHeight="1" thickBot="1" x14ac:dyDescent="0.3">
      <c r="A44" s="40"/>
      <c r="B44" s="41"/>
      <c r="C44" s="40"/>
      <c r="D44" s="40"/>
      <c r="E44" s="40"/>
      <c r="F44" s="40"/>
      <c r="G44" s="40"/>
      <c r="H44" s="40"/>
      <c r="J44" s="63">
        <f>(J43-1)/10</f>
        <v>0.8</v>
      </c>
      <c r="K44" s="50"/>
      <c r="L44" s="48"/>
      <c r="M44" s="48"/>
      <c r="N44" s="48"/>
      <c r="P44" s="62">
        <f>6-(P43/2-0.5)</f>
        <v>4.5</v>
      </c>
      <c r="Q44" s="46">
        <f>P44+Q33</f>
        <v>9</v>
      </c>
    </row>
    <row r="45" spans="1:21" ht="18" customHeight="1" x14ac:dyDescent="0.25">
      <c r="A45" s="2" t="s">
        <v>40</v>
      </c>
      <c r="B45" s="9"/>
      <c r="P45" s="46"/>
      <c r="Q45" s="62">
        <v>12</v>
      </c>
    </row>
    <row r="46" spans="1:21" ht="18" customHeight="1" x14ac:dyDescent="0.25"/>
    <row r="47" spans="1:21" x14ac:dyDescent="0.25">
      <c r="B47" s="5" t="s">
        <v>33</v>
      </c>
      <c r="H47" s="23">
        <f>H16</f>
        <v>698</v>
      </c>
      <c r="J47" s="49" t="s">
        <v>26</v>
      </c>
      <c r="K47" s="49"/>
      <c r="L47" s="48"/>
      <c r="M47" s="48"/>
      <c r="N47" s="55">
        <f>Q44+N33+N28</f>
        <v>24.8</v>
      </c>
    </row>
    <row r="48" spans="1:21" ht="18" customHeight="1" x14ac:dyDescent="0.25">
      <c r="B48" s="18" t="s">
        <v>34</v>
      </c>
      <c r="C48" s="4"/>
      <c r="D48" s="4"/>
      <c r="E48" s="4"/>
      <c r="F48" s="4"/>
      <c r="G48" s="4"/>
      <c r="H48" s="24">
        <f>H40</f>
        <v>240</v>
      </c>
      <c r="J48" s="49" t="s">
        <v>27</v>
      </c>
      <c r="K48" s="49"/>
      <c r="L48" s="48"/>
      <c r="M48" s="48"/>
      <c r="N48" s="46">
        <f>N29+N34+Q45</f>
        <v>48</v>
      </c>
      <c r="O48" s="29"/>
      <c r="P48" s="29"/>
      <c r="Q48" s="29"/>
      <c r="R48" s="29"/>
      <c r="S48" s="29"/>
      <c r="U48" s="11"/>
    </row>
    <row r="49" spans="1:14" x14ac:dyDescent="0.25">
      <c r="H49" s="23"/>
      <c r="J49" s="1" t="s">
        <v>28</v>
      </c>
      <c r="N49" s="25">
        <v>1.5</v>
      </c>
    </row>
    <row r="50" spans="1:14" ht="22.5" customHeight="1" thickBot="1" x14ac:dyDescent="0.3">
      <c r="B50" s="42" t="s">
        <v>35</v>
      </c>
      <c r="C50" s="42"/>
      <c r="D50" s="42"/>
      <c r="E50" s="42"/>
      <c r="F50" s="42"/>
      <c r="G50" s="42"/>
      <c r="H50" s="43">
        <f>SUM(H47:H48)</f>
        <v>938</v>
      </c>
      <c r="J50" s="72"/>
    </row>
    <row r="51" spans="1:14" ht="18" customHeight="1" thickTop="1" x14ac:dyDescent="0.25"/>
    <row r="52" spans="1:14" ht="18" customHeight="1" x14ac:dyDescent="0.25">
      <c r="A52"/>
      <c r="C52" s="88" t="s">
        <v>53</v>
      </c>
      <c r="D52" s="89"/>
    </row>
    <row r="53" spans="1:14" ht="18" customHeight="1" x14ac:dyDescent="0.25"/>
    <row r="54" spans="1:14" ht="18" customHeight="1" x14ac:dyDescent="0.25"/>
    <row r="55" spans="1:14" ht="18" customHeight="1" x14ac:dyDescent="0.25">
      <c r="H55" s="58"/>
    </row>
    <row r="56" spans="1:14" ht="18" customHeight="1" x14ac:dyDescent="0.25"/>
    <row r="57" spans="1:14" ht="18" customHeight="1" x14ac:dyDescent="0.25"/>
  </sheetData>
  <sheetProtection algorithmName="SHA-512" hashValue="CdMo6zzMIGaHwLJGJ8M1NwKiYZziuH4DpRQOvoLmqZGfD5Q4br35bPz8wb5l/A33qrZvzbEJxT97E3KUwvz+jw==" saltValue="MAwULBhwCpnOYXlb2zVCpw==" spinCount="100000" sheet="1" selectLockedCells="1"/>
  <mergeCells count="7">
    <mergeCell ref="A1:H1"/>
    <mergeCell ref="B3:F4"/>
    <mergeCell ref="J1:R1"/>
    <mergeCell ref="C52:D52"/>
    <mergeCell ref="S19:V19"/>
    <mergeCell ref="S20:V20"/>
    <mergeCell ref="S22:V22"/>
  </mergeCells>
  <phoneticPr fontId="3" type="noConversion"/>
  <hyperlinks>
    <hyperlink ref="B12" r:id="rId1" display="Welchen Lehrgang besucht der/die Lernende?" xr:uid="{00000000-0004-0000-0000-000000000000}"/>
    <hyperlink ref="J3" r:id="rId2" xr:uid="{00000000-0004-0000-0000-000001000000}"/>
    <hyperlink ref="C52" r:id="rId3" xr:uid="{00000000-0004-0000-0000-000002000000}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portrait" r:id="rId4"/>
  <headerFooter>
    <oddHeader>&amp;LGedruckt am &amp;D&amp;R&amp;G</oddHeader>
  </headerFooter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8" name="Drop Down 12">
              <controlPr defaultSize="0" autoLine="0" autoPict="0">
                <anchor moveWithCells="1">
                  <from>
                    <xdr:col>2</xdr:col>
                    <xdr:colOff>361950</xdr:colOff>
                    <xdr:row>11</xdr:row>
                    <xdr:rowOff>12700</xdr:rowOff>
                  </from>
                  <to>
                    <xdr:col>6</xdr:col>
                    <xdr:colOff>12700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Drop Down 15">
              <controlPr defaultSize="0" autoLine="0" autoPict="0">
                <anchor moveWithCells="1">
                  <from>
                    <xdr:col>2</xdr:col>
                    <xdr:colOff>361950</xdr:colOff>
                    <xdr:row>13</xdr:row>
                    <xdr:rowOff>12700</xdr:rowOff>
                  </from>
                  <to>
                    <xdr:col>6</xdr:col>
                    <xdr:colOff>12700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Drop Down 17">
              <controlPr defaultSize="0" autoLine="0" autoPict="0">
                <anchor moveWithCells="1">
                  <from>
                    <xdr:col>2</xdr:col>
                    <xdr:colOff>374650</xdr:colOff>
                    <xdr:row>21</xdr:row>
                    <xdr:rowOff>12700</xdr:rowOff>
                  </from>
                  <to>
                    <xdr:col>6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Drop Down 18">
              <controlPr defaultSize="0" autoLine="0" autoPict="0">
                <anchor moveWithCells="1">
                  <from>
                    <xdr:col>2</xdr:col>
                    <xdr:colOff>374650</xdr:colOff>
                    <xdr:row>23</xdr:row>
                    <xdr:rowOff>12700</xdr:rowOff>
                  </from>
                  <to>
                    <xdr:col>6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Drop Down 19">
              <controlPr defaultSize="0" autoLine="0" autoPict="0">
                <anchor moveWithCells="1">
                  <from>
                    <xdr:col>2</xdr:col>
                    <xdr:colOff>374650</xdr:colOff>
                    <xdr:row>25</xdr:row>
                    <xdr:rowOff>12700</xdr:rowOff>
                  </from>
                  <to>
                    <xdr:col>6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Drop Down 21">
              <controlPr defaultSize="0" autoLine="0" autoPict="0">
                <anchor moveWithCells="1">
                  <from>
                    <xdr:col>2</xdr:col>
                    <xdr:colOff>361950</xdr:colOff>
                    <xdr:row>28</xdr:row>
                    <xdr:rowOff>12700</xdr:rowOff>
                  </from>
                  <to>
                    <xdr:col>6</xdr:col>
                    <xdr:colOff>12700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Drop Down 22">
              <controlPr defaultSize="0" autoLine="0" autoPict="0">
                <anchor moveWithCells="1">
                  <from>
                    <xdr:col>2</xdr:col>
                    <xdr:colOff>361950</xdr:colOff>
                    <xdr:row>30</xdr:row>
                    <xdr:rowOff>12700</xdr:rowOff>
                  </from>
                  <to>
                    <xdr:col>6</xdr:col>
                    <xdr:colOff>12700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Drop Down 24">
              <controlPr defaultSize="0" autoLine="0" autoPict="0">
                <anchor moveWithCells="1">
                  <from>
                    <xdr:col>2</xdr:col>
                    <xdr:colOff>361950</xdr:colOff>
                    <xdr:row>33</xdr:row>
                    <xdr:rowOff>12700</xdr:rowOff>
                  </from>
                  <to>
                    <xdr:col>6</xdr:col>
                    <xdr:colOff>12700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Drop Down 25">
              <controlPr defaultSize="0" autoLine="0" autoPict="0">
                <anchor moveWithCells="1">
                  <from>
                    <xdr:col>2</xdr:col>
                    <xdr:colOff>374650</xdr:colOff>
                    <xdr:row>35</xdr:row>
                    <xdr:rowOff>12700</xdr:rowOff>
                  </from>
                  <to>
                    <xdr:col>6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Drop Down 26">
              <controlPr defaultSize="0" autoLine="0" autoPict="0">
                <anchor moveWithCells="1">
                  <from>
                    <xdr:col>2</xdr:col>
                    <xdr:colOff>361950</xdr:colOff>
                    <xdr:row>9</xdr:row>
                    <xdr:rowOff>12700</xdr:rowOff>
                  </from>
                  <to>
                    <xdr:col>6</xdr:col>
                    <xdr:colOff>12700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7B9EFBBA383044A1E74575E9D4BFCA" ma:contentTypeVersion="9" ma:contentTypeDescription="Ein neues Dokument erstellen." ma:contentTypeScope="" ma:versionID="4b69ae89f78d65eaafd47f6123199c9e">
  <xsd:schema xmlns:xsd="http://www.w3.org/2001/XMLSchema" xmlns:xs="http://www.w3.org/2001/XMLSchema" xmlns:p="http://schemas.microsoft.com/office/2006/metadata/properties" xmlns:ns2="dbeaf3e6-d895-44d7-929b-b9f2791f78b4" xmlns:ns3="5d401b85-9f5f-442b-8fac-a66f600567e3" targetNamespace="http://schemas.microsoft.com/office/2006/metadata/properties" ma:root="true" ma:fieldsID="c46dfbd62d152728482964430fb90849" ns2:_="" ns3:_="">
    <xsd:import namespace="dbeaf3e6-d895-44d7-929b-b9f2791f78b4"/>
    <xsd:import namespace="5d401b85-9f5f-442b-8fac-a66f600567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af3e6-d895-44d7-929b-b9f2791f78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01b85-9f5f-442b-8fac-a66f600567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CE391-B598-4D19-B281-66962FF00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af3e6-d895-44d7-929b-b9f2791f78b4"/>
    <ds:schemaRef ds:uri="5d401b85-9f5f-442b-8fac-a66f60056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A82AD-631D-42E6-8757-1961CC942FD1}">
  <ds:schemaRefs>
    <ds:schemaRef ds:uri="5d401b85-9f5f-442b-8fac-a66f600567e3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dbeaf3e6-d895-44d7-929b-b9f2791f78b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2392F5-1464-4887-8897-4D44525E63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Lohnempfehlung</vt:lpstr>
    </vt:vector>
  </TitlesOfParts>
  <Company>Fachverband Infra</Company>
  <LinksUpToDate>false</LinksUpToDate>
  <SharedDoc>false</SharedDoc>
  <HyperlinkBase>www.infra-schweiz.ch/lohn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Lohnempfehlung Fachverband Infra</dc:title>
  <dc:creator>uluetolf</dc:creator>
  <cp:lastModifiedBy>Adrian Dinkelmann</cp:lastModifiedBy>
  <cp:lastPrinted>2023-01-31T09:18:28Z</cp:lastPrinted>
  <dcterms:created xsi:type="dcterms:W3CDTF">2008-03-02T13:40:37Z</dcterms:created>
  <dcterms:modified xsi:type="dcterms:W3CDTF">2024-01-04T05:22:46Z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0x010100DD7B9EFBBA383044A1E74575E9D4BFCA</vt:lpwstr>
  </property>
</Properties>
</file>